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\Desktop\"/>
    </mc:Choice>
  </mc:AlternateContent>
  <xr:revisionPtr revIDLastSave="0" documentId="13_ncr:1_{DC21AE82-6560-41F4-8C6E-3C8D972539FD}" xr6:coauthVersionLast="47" xr6:coauthVersionMax="47" xr10:uidLastSave="{00000000-0000-0000-0000-000000000000}"/>
  <bookViews>
    <workbookView xWindow="-120" yWindow="-120" windowWidth="29040" windowHeight="15840" tabRatio="761" activeTab="2" xr2:uid="{00000000-000D-0000-FFFF-FFFF00000000}"/>
  </bookViews>
  <sheets>
    <sheet name="총괄" sheetId="12" r:id="rId1"/>
    <sheet name="세입안(산출내역)" sheetId="10" r:id="rId2"/>
    <sheet name="세출안(산출내역)" sheetId="11" r:id="rId3"/>
  </sheets>
  <definedNames>
    <definedName name="_xlnm.Print_Area" localSheetId="1">'세입안(산출내역)'!$A$1:$P$36</definedName>
    <definedName name="_xlnm.Print_Area" localSheetId="2">'세출안(산출내역)'!$A$3:$P$73</definedName>
    <definedName name="_xlnm.Print_Titles" localSheetId="2">'세출안(산출내역)'!$1:$4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6" i="11" l="1"/>
  <c r="I53" i="11" l="1"/>
  <c r="G53" i="11"/>
  <c r="O53" i="11" s="1"/>
  <c r="F53" i="11" s="1"/>
  <c r="L52" i="11" l="1"/>
  <c r="O8" i="10" l="1"/>
  <c r="F8" i="10" s="1"/>
  <c r="G34" i="10" l="1"/>
  <c r="G33" i="10"/>
  <c r="O33" i="10" s="1"/>
  <c r="F33" i="10" s="1"/>
  <c r="G71" i="11" l="1"/>
  <c r="O34" i="10"/>
  <c r="F34" i="10" s="1"/>
  <c r="F35" i="10" s="1"/>
  <c r="G70" i="11"/>
  <c r="O71" i="11" l="1"/>
  <c r="F71" i="11" s="1"/>
  <c r="O70" i="11"/>
  <c r="F70" i="11" s="1"/>
  <c r="F72" i="11" l="1"/>
  <c r="O14" i="11"/>
  <c r="O13" i="11"/>
  <c r="O12" i="11"/>
  <c r="O11" i="11"/>
  <c r="O10" i="11"/>
  <c r="O9" i="11"/>
  <c r="O8" i="11"/>
  <c r="O7" i="11"/>
  <c r="O6" i="11"/>
  <c r="O5" i="11"/>
  <c r="O40" i="11" l="1"/>
  <c r="O37" i="11"/>
  <c r="O30" i="11" l="1"/>
  <c r="O44" i="11" l="1"/>
  <c r="F44" i="11" s="1"/>
  <c r="L51" i="11" l="1"/>
  <c r="I13" i="10" l="1"/>
  <c r="O13" i="10" s="1"/>
  <c r="I12" i="10"/>
  <c r="G4" i="10"/>
  <c r="F29" i="10"/>
  <c r="F31" i="10"/>
  <c r="F24" i="10"/>
  <c r="I14" i="10"/>
  <c r="L7" i="10"/>
  <c r="L19" i="10"/>
  <c r="L20" i="10" s="1"/>
  <c r="F28" i="10"/>
  <c r="G51" i="11"/>
  <c r="F61" i="11"/>
  <c r="F62" i="11"/>
  <c r="F16" i="11"/>
  <c r="I21" i="10"/>
  <c r="I20" i="10"/>
  <c r="I19" i="10"/>
  <c r="F9" i="10"/>
  <c r="G5" i="10"/>
  <c r="G6" i="10"/>
  <c r="I51" i="11" l="1"/>
  <c r="O51" i="11" s="1"/>
  <c r="L22" i="10"/>
  <c r="O6" i="10"/>
  <c r="O5" i="10"/>
  <c r="O4" i="10"/>
  <c r="O20" i="10"/>
  <c r="O19" i="10"/>
  <c r="F37" i="11"/>
  <c r="O18" i="10"/>
  <c r="F18" i="10" s="1"/>
  <c r="O67" i="11"/>
  <c r="F4" i="10" l="1"/>
  <c r="O7" i="10"/>
  <c r="F7" i="10" s="1"/>
  <c r="F67" i="11"/>
  <c r="O30" i="10"/>
  <c r="F30" i="10" s="1"/>
  <c r="O21" i="10"/>
  <c r="G22" i="10" s="1"/>
  <c r="O22" i="10" s="1"/>
  <c r="F22" i="10" s="1"/>
  <c r="F19" i="10" l="1"/>
  <c r="O12" i="10"/>
  <c r="O11" i="10"/>
  <c r="O68" i="11"/>
  <c r="O66" i="11"/>
  <c r="F65" i="11"/>
  <c r="O64" i="11"/>
  <c r="F64" i="11" s="1"/>
  <c r="O63" i="11"/>
  <c r="F63" i="11" s="1"/>
  <c r="O59" i="11"/>
  <c r="O57" i="11"/>
  <c r="F57" i="11" s="1"/>
  <c r="O56" i="11"/>
  <c r="F56" i="11" s="1"/>
  <c r="O54" i="11"/>
  <c r="F54" i="11" s="1"/>
  <c r="O49" i="11"/>
  <c r="F49" i="11" s="1"/>
  <c r="O48" i="11"/>
  <c r="F48" i="11" s="1"/>
  <c r="O47" i="11"/>
  <c r="F47" i="11" s="1"/>
  <c r="O45" i="11"/>
  <c r="F45" i="11" s="1"/>
  <c r="O43" i="11"/>
  <c r="O42" i="11"/>
  <c r="O35" i="11"/>
  <c r="O34" i="11"/>
  <c r="O33" i="11"/>
  <c r="F33" i="11" s="1"/>
  <c r="O32" i="11"/>
  <c r="F32" i="11" s="1"/>
  <c r="O31" i="11"/>
  <c r="F31" i="11" s="1"/>
  <c r="O29" i="11"/>
  <c r="F29" i="11" s="1"/>
  <c r="O15" i="11"/>
  <c r="F15" i="11" s="1"/>
  <c r="O27" i="10"/>
  <c r="F27" i="10" s="1"/>
  <c r="F26" i="10"/>
  <c r="O25" i="10"/>
  <c r="F25" i="10" s="1"/>
  <c r="O23" i="10"/>
  <c r="F23" i="10" s="1"/>
  <c r="O17" i="10"/>
  <c r="O15" i="10"/>
  <c r="O10" i="10"/>
  <c r="F10" i="10" s="1"/>
  <c r="Q3" i="10" l="1"/>
  <c r="F11" i="10"/>
  <c r="F68" i="11"/>
  <c r="F50" i="11"/>
  <c r="F5" i="11"/>
  <c r="G17" i="11" s="1"/>
  <c r="F9" i="11"/>
  <c r="G18" i="11" s="1"/>
  <c r="F59" i="11"/>
  <c r="F66" i="11"/>
  <c r="F42" i="11"/>
  <c r="F51" i="11"/>
  <c r="F34" i="11"/>
  <c r="O52" i="11" l="1"/>
  <c r="F52" i="11" s="1"/>
  <c r="F60" i="11" s="1"/>
  <c r="F69" i="11"/>
  <c r="G24" i="11"/>
  <c r="O24" i="11" s="1"/>
  <c r="G25" i="11" s="1"/>
  <c r="O25" i="11" s="1"/>
  <c r="G26" i="11"/>
  <c r="O26" i="11" s="1"/>
  <c r="G27" i="11"/>
  <c r="O27" i="11" s="1"/>
  <c r="G28" i="11"/>
  <c r="O28" i="11" s="1"/>
  <c r="O18" i="11"/>
  <c r="G22" i="11"/>
  <c r="O22" i="11" s="1"/>
  <c r="G19" i="11"/>
  <c r="O19" i="11" s="1"/>
  <c r="G20" i="11" s="1"/>
  <c r="O20" i="11" s="1"/>
  <c r="O17" i="11"/>
  <c r="F17" i="11" s="1"/>
  <c r="G23" i="11"/>
  <c r="O23" i="11" s="1"/>
  <c r="G21" i="11"/>
  <c r="O21" i="11" s="1"/>
  <c r="Q1" i="11"/>
  <c r="F32" i="10"/>
  <c r="F36" i="10" s="1"/>
  <c r="F18" i="11" l="1"/>
  <c r="Q3" i="11"/>
  <c r="P4" i="11" s="1"/>
  <c r="F46" i="11" l="1"/>
  <c r="F73" i="11" s="1"/>
  <c r="A6" i="12"/>
  <c r="B2" i="12" l="1"/>
  <c r="B6" i="12" l="1"/>
  <c r="E2" i="12" l="1"/>
  <c r="F6" i="12"/>
</calcChain>
</file>

<file path=xl/sharedStrings.xml><?xml version="1.0" encoding="utf-8"?>
<sst xmlns="http://schemas.openxmlformats.org/spreadsheetml/2006/main" count="537" uniqueCount="201">
  <si>
    <t>과                         목</t>
  </si>
  <si>
    <t>관</t>
  </si>
  <si>
    <t>항</t>
  </si>
  <si>
    <t>목</t>
  </si>
  <si>
    <t>세목</t>
  </si>
  <si>
    <t>입소자부담금수입</t>
  </si>
  <si>
    <t>입소비용수입</t>
  </si>
  <si>
    <t>이월금</t>
  </si>
  <si>
    <t>잡수입</t>
  </si>
  <si>
    <t>세 입 계</t>
  </si>
  <si>
    <t>급여</t>
  </si>
  <si>
    <t>과년도수입</t>
    <phoneticPr fontId="1" type="noConversion"/>
  </si>
  <si>
    <t>자본보조금수입</t>
    <phoneticPr fontId="1" type="noConversion"/>
  </si>
  <si>
    <t>기타보조금 수입</t>
    <phoneticPr fontId="1" type="noConversion"/>
  </si>
  <si>
    <t>보조금수입</t>
    <phoneticPr fontId="1" type="noConversion"/>
  </si>
  <si>
    <t>기타보조금수입</t>
    <phoneticPr fontId="1" type="noConversion"/>
  </si>
  <si>
    <t>후원금수입</t>
    <phoneticPr fontId="1" type="noConversion"/>
  </si>
  <si>
    <t>지정후원금</t>
    <phoneticPr fontId="1" type="noConversion"/>
  </si>
  <si>
    <t>비지정후원금</t>
    <phoneticPr fontId="1" type="noConversion"/>
  </si>
  <si>
    <t>장기요양급여수입</t>
    <phoneticPr fontId="1" type="noConversion"/>
  </si>
  <si>
    <t>금융기관차입금</t>
    <phoneticPr fontId="1" type="noConversion"/>
  </si>
  <si>
    <t>차입금</t>
    <phoneticPr fontId="1" type="noConversion"/>
  </si>
  <si>
    <t>기타차입금</t>
    <phoneticPr fontId="1" type="noConversion"/>
  </si>
  <si>
    <t>전입금</t>
    <phoneticPr fontId="1" type="noConversion"/>
  </si>
  <si>
    <t>본인부담금 수입</t>
    <phoneticPr fontId="1" type="noConversion"/>
  </si>
  <si>
    <t>기관운영비</t>
    <phoneticPr fontId="1" type="noConversion"/>
  </si>
  <si>
    <t>회의비</t>
    <phoneticPr fontId="1" type="noConversion"/>
  </si>
  <si>
    <t xml:space="preserve"> 운영비</t>
    <phoneticPr fontId="1" type="noConversion"/>
  </si>
  <si>
    <t>여비</t>
    <phoneticPr fontId="1" type="noConversion"/>
  </si>
  <si>
    <t>시설비</t>
    <phoneticPr fontId="1" type="noConversion"/>
  </si>
  <si>
    <t>시설장비유지비</t>
    <phoneticPr fontId="1" type="noConversion"/>
  </si>
  <si>
    <t>운영비</t>
    <phoneticPr fontId="1" type="noConversion"/>
  </si>
  <si>
    <t>수용기관경비</t>
    <phoneticPr fontId="1" type="noConversion"/>
  </si>
  <si>
    <t>*</t>
    <phoneticPr fontId="1" type="noConversion"/>
  </si>
  <si>
    <t>명</t>
    <phoneticPr fontId="1" type="noConversion"/>
  </si>
  <si>
    <t>=</t>
    <phoneticPr fontId="1" type="noConversion"/>
  </si>
  <si>
    <t>월</t>
    <phoneticPr fontId="1" type="noConversion"/>
  </si>
  <si>
    <t xml:space="preserve">물리치료사 </t>
    <phoneticPr fontId="1" type="noConversion"/>
  </si>
  <si>
    <t xml:space="preserve"> (후원회및 각종회의다과비)</t>
    <phoneticPr fontId="1" type="noConversion"/>
  </si>
  <si>
    <t>산출근거</t>
    <phoneticPr fontId="1" type="noConversion"/>
  </si>
  <si>
    <t>회</t>
    <phoneticPr fontId="1" type="noConversion"/>
  </si>
  <si>
    <t>1등급(일반80%-공단수가비용)</t>
    <phoneticPr fontId="1" type="noConversion"/>
  </si>
  <si>
    <t>2등급(일반80%-공단수가비용)</t>
    <phoneticPr fontId="1" type="noConversion"/>
  </si>
  <si>
    <t>사무비</t>
    <phoneticPr fontId="1" type="noConversion"/>
  </si>
  <si>
    <t>인건비</t>
    <phoneticPr fontId="1" type="noConversion"/>
  </si>
  <si>
    <t>일용잡금</t>
    <phoneticPr fontId="1" type="noConversion"/>
  </si>
  <si>
    <t>제수당</t>
    <phoneticPr fontId="1" type="noConversion"/>
  </si>
  <si>
    <t>업무추진비</t>
    <phoneticPr fontId="1" type="noConversion"/>
  </si>
  <si>
    <t>직책보조비</t>
    <phoneticPr fontId="1" type="noConversion"/>
  </si>
  <si>
    <t>수용비및수수료</t>
    <phoneticPr fontId="1" type="noConversion"/>
  </si>
  <si>
    <t>차량비</t>
    <phoneticPr fontId="1" type="noConversion"/>
  </si>
  <si>
    <t>자산취득비</t>
    <phoneticPr fontId="1" type="noConversion"/>
  </si>
  <si>
    <t>사업비</t>
    <phoneticPr fontId="1" type="noConversion"/>
  </si>
  <si>
    <t>생계비</t>
    <phoneticPr fontId="1" type="noConversion"/>
  </si>
  <si>
    <t>의료비</t>
    <phoneticPr fontId="1" type="noConversion"/>
  </si>
  <si>
    <t>과년도지출</t>
    <phoneticPr fontId="1" type="noConversion"/>
  </si>
  <si>
    <t>부채상환금</t>
    <phoneticPr fontId="1" type="noConversion"/>
  </si>
  <si>
    <t>원금상환금</t>
    <phoneticPr fontId="1" type="noConversion"/>
  </si>
  <si>
    <t>이자지불금</t>
    <phoneticPr fontId="1" type="noConversion"/>
  </si>
  <si>
    <t>잡지출</t>
    <phoneticPr fontId="1" type="noConversion"/>
  </si>
  <si>
    <t>예비비</t>
    <phoneticPr fontId="1" type="noConversion"/>
  </si>
  <si>
    <t>운영충당적립금</t>
    <phoneticPr fontId="1" type="noConversion"/>
  </si>
  <si>
    <t>환경개선준비금</t>
    <phoneticPr fontId="1" type="noConversion"/>
  </si>
  <si>
    <t>시설환경 개선준비금</t>
    <phoneticPr fontId="1" type="noConversion"/>
  </si>
  <si>
    <t>시설환경개선준비금</t>
    <phoneticPr fontId="1" type="noConversion"/>
  </si>
  <si>
    <t>합계</t>
    <phoneticPr fontId="1" type="noConversion"/>
  </si>
  <si>
    <t>출장비 및 교육비</t>
    <phoneticPr fontId="1" type="noConversion"/>
  </si>
  <si>
    <t>1등급(일반-공단의 본인부담금20% 청구비용)</t>
    <phoneticPr fontId="1" type="noConversion"/>
  </si>
  <si>
    <t>2등급(일반-공단의 본인부담금20% 청구비용)</t>
    <phoneticPr fontId="1" type="noConversion"/>
  </si>
  <si>
    <t>일</t>
    <phoneticPr fontId="1" type="noConversion"/>
  </si>
  <si>
    <t xml:space="preserve">영   양   사 </t>
    <phoneticPr fontId="1" type="noConversion"/>
  </si>
  <si>
    <t xml:space="preserve">조   리   원 </t>
    <phoneticPr fontId="1" type="noConversion"/>
  </si>
  <si>
    <t>요양급여</t>
    <phoneticPr fontId="1" type="noConversion"/>
  </si>
  <si>
    <t>퇴직금 및 퇴직적립금</t>
    <phoneticPr fontId="1" type="noConversion"/>
  </si>
  <si>
    <t>제수당</t>
    <phoneticPr fontId="1" type="noConversion"/>
  </si>
  <si>
    <t>기타사업비</t>
    <phoneticPr fontId="1" type="noConversion"/>
  </si>
  <si>
    <t>계</t>
    <phoneticPr fontId="1" type="noConversion"/>
  </si>
  <si>
    <t>월</t>
    <phoneticPr fontId="1" type="noConversion"/>
  </si>
  <si>
    <t>자산취득비</t>
    <phoneticPr fontId="1" type="noConversion"/>
  </si>
  <si>
    <t>ㅡ차량 유류대</t>
    <phoneticPr fontId="1" type="noConversion"/>
  </si>
  <si>
    <t xml:space="preserve">ㅡ차량정비유지비(관리비) </t>
    <phoneticPr fontId="1" type="noConversion"/>
  </si>
  <si>
    <t>ㅡ비품구입비, 그 외 자산취득비</t>
    <phoneticPr fontId="1" type="noConversion"/>
  </si>
  <si>
    <t>간   호   사 (간호조무사)</t>
    <phoneticPr fontId="1" type="noConversion"/>
  </si>
  <si>
    <t>ㅡ기저귀, 로션, 수건, 가그린 등 
어르신을 위한 생활용품</t>
    <phoneticPr fontId="1" type="noConversion"/>
  </si>
  <si>
    <t>ㅡ시설 증축비</t>
    <phoneticPr fontId="1" type="noConversion"/>
  </si>
  <si>
    <t>국민건강보험</t>
    <phoneticPr fontId="1" type="noConversion"/>
  </si>
  <si>
    <t>장기요양보험</t>
    <phoneticPr fontId="1" type="noConversion"/>
  </si>
  <si>
    <t>국민연금</t>
    <phoneticPr fontId="1" type="noConversion"/>
  </si>
  <si>
    <t>고용보험</t>
    <phoneticPr fontId="1" type="noConversion"/>
  </si>
  <si>
    <t>산재보험</t>
    <phoneticPr fontId="1" type="noConversion"/>
  </si>
  <si>
    <t>ㅡ입소자의 보건 위생 및 시약대</t>
    <phoneticPr fontId="1" type="noConversion"/>
  </si>
  <si>
    <t>전년도이월금</t>
    <phoneticPr fontId="1" type="noConversion"/>
  </si>
  <si>
    <t>이월사업비</t>
    <phoneticPr fontId="1" type="noConversion"/>
  </si>
  <si>
    <t>불용품매각대</t>
    <phoneticPr fontId="1" type="noConversion"/>
  </si>
  <si>
    <t>불용품매각대</t>
    <phoneticPr fontId="1" type="noConversion"/>
  </si>
  <si>
    <t>기타예금이자수입</t>
    <phoneticPr fontId="1" type="noConversion"/>
  </si>
  <si>
    <t>기타잡수입</t>
    <phoneticPr fontId="1" type="noConversion"/>
  </si>
  <si>
    <t>3등급(일반-공단의 본인부담금20% 청구비용)</t>
    <phoneticPr fontId="1" type="noConversion"/>
  </si>
  <si>
    <t>전출금</t>
    <phoneticPr fontId="1" type="noConversion"/>
  </si>
  <si>
    <t>OO전출금</t>
    <phoneticPr fontId="1" type="noConversion"/>
  </si>
  <si>
    <t>OO전입금</t>
    <phoneticPr fontId="1" type="noConversion"/>
  </si>
  <si>
    <t>세      입</t>
    <phoneticPr fontId="1" type="noConversion"/>
  </si>
  <si>
    <t>세      출</t>
    <phoneticPr fontId="1" type="noConversion"/>
  </si>
  <si>
    <t>잔      액</t>
    <phoneticPr fontId="1" type="noConversion"/>
  </si>
  <si>
    <t>세출총액은</t>
    <phoneticPr fontId="1" type="noConversion"/>
  </si>
  <si>
    <t>원으로 정한다.</t>
    <phoneticPr fontId="1" type="noConversion"/>
  </si>
  <si>
    <t>원 이며,</t>
    <phoneticPr fontId="1" type="noConversion"/>
  </si>
  <si>
    <t>(단위:원)</t>
    <phoneticPr fontId="1" type="noConversion"/>
  </si>
  <si>
    <t>제2조. 세입과 세출의 세부 내역은 산출내역과 같다.</t>
    <phoneticPr fontId="1" type="noConversion"/>
  </si>
  <si>
    <t>후원금수입</t>
    <phoneticPr fontId="1" type="noConversion"/>
  </si>
  <si>
    <t>일</t>
    <phoneticPr fontId="1" type="noConversion"/>
  </si>
  <si>
    <t>일</t>
    <phoneticPr fontId="1" type="noConversion"/>
  </si>
  <si>
    <t>회</t>
    <phoneticPr fontId="1" type="noConversion"/>
  </si>
  <si>
    <t>월</t>
    <phoneticPr fontId="1" type="noConversion"/>
  </si>
  <si>
    <t>부채상환금</t>
    <phoneticPr fontId="1" type="noConversion"/>
  </si>
  <si>
    <t>과년도지출</t>
    <phoneticPr fontId="1" type="noConversion"/>
  </si>
  <si>
    <t>재산조정비</t>
    <phoneticPr fontId="1" type="noConversion"/>
  </si>
  <si>
    <t>비급여비용 일반1, 2, 3등급(식비+간식비)</t>
    <phoneticPr fontId="1" type="noConversion"/>
  </si>
  <si>
    <t>기타비급여수입</t>
    <phoneticPr fontId="1" type="noConversion"/>
  </si>
  <si>
    <t>운영비부족 차입금</t>
    <phoneticPr fontId="1" type="noConversion"/>
  </si>
  <si>
    <t xml:space="preserve">요양보호사  </t>
    <phoneticPr fontId="1" type="noConversion"/>
  </si>
  <si>
    <t>일</t>
    <phoneticPr fontId="1" type="noConversion"/>
  </si>
  <si>
    <t>ㅡ보상금, 사례금, 소송경비, 기타잡지출 등</t>
    <phoneticPr fontId="1" type="noConversion"/>
  </si>
  <si>
    <t xml:space="preserve"> 예산액</t>
    <phoneticPr fontId="1" type="noConversion"/>
  </si>
  <si>
    <t>예산액</t>
    <phoneticPr fontId="1" type="noConversion"/>
  </si>
  <si>
    <t>사   무   원</t>
    <phoneticPr fontId="1" type="noConversion"/>
  </si>
  <si>
    <t>위   생   원</t>
    <phoneticPr fontId="1" type="noConversion"/>
  </si>
  <si>
    <t>총 급여의 1/12</t>
    <phoneticPr fontId="1" type="noConversion"/>
  </si>
  <si>
    <t>시  설   장</t>
    <phoneticPr fontId="1" type="noConversion"/>
  </si>
  <si>
    <t>시군구보조금수입</t>
    <phoneticPr fontId="1" type="noConversion"/>
  </si>
  <si>
    <t>산출근거</t>
    <phoneticPr fontId="1" type="noConversion"/>
  </si>
  <si>
    <t xml:space="preserve">원        장 </t>
    <phoneticPr fontId="1" type="noConversion"/>
  </si>
  <si>
    <t>사회복지사</t>
    <phoneticPr fontId="1" type="noConversion"/>
  </si>
  <si>
    <t>월</t>
    <phoneticPr fontId="1" type="noConversion"/>
  </si>
  <si>
    <t>수급자생계비</t>
    <phoneticPr fontId="1" type="noConversion"/>
  </si>
  <si>
    <t>ㅡ주식비, 부식비, 간식비(자부담)</t>
    <phoneticPr fontId="1" type="noConversion"/>
  </si>
  <si>
    <t>일용잡급</t>
    <phoneticPr fontId="1" type="noConversion"/>
  </si>
  <si>
    <t>비급여비용수입</t>
    <phoneticPr fontId="1" type="noConversion"/>
  </si>
  <si>
    <t>특별위로금(설·추석)</t>
    <phoneticPr fontId="1" type="noConversion"/>
  </si>
  <si>
    <t>기초생활수급자 생계비</t>
    <phoneticPr fontId="1" type="noConversion"/>
  </si>
  <si>
    <t>월동대책비</t>
    <phoneticPr fontId="1" type="noConversion"/>
  </si>
  <si>
    <t>직원식재료비수입</t>
    <phoneticPr fontId="1" type="noConversion"/>
  </si>
  <si>
    <t>*</t>
    <phoneticPr fontId="1" type="noConversion"/>
  </si>
  <si>
    <t>명</t>
    <phoneticPr fontId="1" type="noConversion"/>
  </si>
  <si>
    <t>월</t>
    <phoneticPr fontId="1" type="noConversion"/>
  </si>
  <si>
    <t>=</t>
    <phoneticPr fontId="1" type="noConversion"/>
  </si>
  <si>
    <t>급여(직접비)</t>
    <phoneticPr fontId="1" type="noConversion"/>
  </si>
  <si>
    <t>급여(간접비)</t>
    <phoneticPr fontId="1" type="noConversion"/>
  </si>
  <si>
    <t>퇴직금 및 퇴직적립금
(직접비)</t>
    <phoneticPr fontId="1" type="noConversion"/>
  </si>
  <si>
    <t>퇴직금 및 퇴직적립금
(간접비)</t>
    <phoneticPr fontId="1" type="noConversion"/>
  </si>
  <si>
    <t>사회보험부담비용
(직접비)</t>
    <phoneticPr fontId="1" type="noConversion"/>
  </si>
  <si>
    <t>사회보험부담비용
(간접비)</t>
    <phoneticPr fontId="1" type="noConversion"/>
  </si>
  <si>
    <t>공공요금 및 각종 
세금공과금</t>
    <phoneticPr fontId="1" type="noConversion"/>
  </si>
  <si>
    <t>임차료</t>
    <phoneticPr fontId="1" type="noConversion"/>
  </si>
  <si>
    <t>복리후생에 드는 비용 등.</t>
    <phoneticPr fontId="1" type="noConversion"/>
  </si>
  <si>
    <t>프로그램사업비</t>
    <phoneticPr fontId="1" type="noConversion"/>
  </si>
  <si>
    <t>ㅡ생신잔치, 각종행사, 음악, 원예, 미술, 건강체조, 영화감상, 의료재활 등</t>
    <phoneticPr fontId="1" type="noConversion"/>
  </si>
  <si>
    <t>식재료비수입</t>
    <phoneticPr fontId="1" type="noConversion"/>
  </si>
  <si>
    <t>사업비</t>
    <phoneticPr fontId="1" type="noConversion"/>
  </si>
  <si>
    <t>ㅡ시설장비유지비 등</t>
    <phoneticPr fontId="1" type="noConversion"/>
  </si>
  <si>
    <t>ㅡ주식비, 부식비, 간식비(보조금), 특별위로금</t>
    <phoneticPr fontId="1" type="noConversion"/>
  </si>
  <si>
    <t>ㅡ재산세, 자동차세 등 각종세금</t>
  </si>
  <si>
    <t>ㅡ시설관리비 등.</t>
  </si>
  <si>
    <t xml:space="preserve">ㅡ기타 </t>
    <phoneticPr fontId="1" type="noConversion"/>
  </si>
  <si>
    <t>ㅡ사무용품비 각종 물품 등</t>
    <phoneticPr fontId="1" type="noConversion"/>
  </si>
  <si>
    <t>ㅡ각종 안전관리비, 렌탈료 등</t>
    <phoneticPr fontId="1" type="noConversion"/>
  </si>
  <si>
    <t>ㅡ각종 공과금 등</t>
    <phoneticPr fontId="1" type="noConversion"/>
  </si>
  <si>
    <t>ㅡ각종 보험료(화재보험, 배상책임보험 등)</t>
    <phoneticPr fontId="1" type="noConversion"/>
  </si>
  <si>
    <t>월</t>
    <phoneticPr fontId="1" type="noConversion"/>
  </si>
  <si>
    <t>ㅡ임대료 등.(공생,재가만 지출 가능)</t>
    <phoneticPr fontId="1" type="noConversion"/>
  </si>
  <si>
    <t>급여의 4.5%</t>
  </si>
  <si>
    <t>급여의 1.05%</t>
  </si>
  <si>
    <t>급여의 0.91%</t>
  </si>
  <si>
    <t>3,4,5등급(일반80%-공단수가비용)</t>
    <phoneticPr fontId="1" type="noConversion"/>
  </si>
  <si>
    <t>2021년도 세입 예산안</t>
    <phoneticPr fontId="1" type="noConversion"/>
  </si>
  <si>
    <t>적립금 및 준비금</t>
    <phoneticPr fontId="1" type="noConversion"/>
  </si>
  <si>
    <t>적립금 및 준비금 지출 
(특별회계)</t>
    <phoneticPr fontId="1" type="noConversion"/>
  </si>
  <si>
    <t>운영충당적립금 지출</t>
    <phoneticPr fontId="1" type="noConversion"/>
  </si>
  <si>
    <t>환경개선준비금 지출</t>
    <phoneticPr fontId="1" type="noConversion"/>
  </si>
  <si>
    <t>직원식재료비</t>
    <phoneticPr fontId="1" type="noConversion"/>
  </si>
  <si>
    <t>운영충당적립금</t>
    <phoneticPr fontId="1" type="noConversion"/>
  </si>
  <si>
    <t>시설환경개선준비금</t>
    <phoneticPr fontId="1" type="noConversion"/>
  </si>
  <si>
    <t>가산금 수입</t>
    <phoneticPr fontId="1" type="noConversion"/>
  </si>
  <si>
    <t>상급침실이용료</t>
    <phoneticPr fontId="1" type="noConversion"/>
  </si>
  <si>
    <t>이미용비 등</t>
    <phoneticPr fontId="1" type="noConversion"/>
  </si>
  <si>
    <t>상급침실료</t>
    <phoneticPr fontId="1" type="noConversion"/>
  </si>
  <si>
    <t>%</t>
    <phoneticPr fontId="1" type="noConversion"/>
  </si>
  <si>
    <t>2021년도 세출 예산안</t>
    <phoneticPr fontId="1" type="noConversion"/>
  </si>
  <si>
    <t>ㅡ직원 식재료 구입</t>
    <phoneticPr fontId="1" type="noConversion"/>
  </si>
  <si>
    <t>일</t>
    <phoneticPr fontId="1" type="noConversion"/>
  </si>
  <si>
    <t>월</t>
    <phoneticPr fontId="1" type="noConversion"/>
  </si>
  <si>
    <t>건강보험의 11.52%</t>
    <phoneticPr fontId="1" type="noConversion"/>
  </si>
  <si>
    <t>급여의 3.43%</t>
    <phoneticPr fontId="1" type="noConversion"/>
  </si>
  <si>
    <t>점</t>
    <phoneticPr fontId="1" type="noConversion"/>
  </si>
  <si>
    <t xml:space="preserve">가산인력 </t>
    <phoneticPr fontId="1" type="noConversion"/>
  </si>
  <si>
    <t>적립금 및 준비금         (특별회계)</t>
    <phoneticPr fontId="1" type="noConversion"/>
  </si>
  <si>
    <t>환경개선준비금</t>
    <phoneticPr fontId="1" type="noConversion"/>
  </si>
  <si>
    <t>기타운영비</t>
    <phoneticPr fontId="1" type="noConversion"/>
  </si>
  <si>
    <t xml:space="preserve"> (기관운영및유관기업의업무협의)
ㅡ홍보비 등 기타</t>
    <phoneticPr fontId="1" type="noConversion"/>
  </si>
  <si>
    <t>나이팅게일너싱홈 2021년도 예산총칙</t>
    <phoneticPr fontId="1" type="noConversion"/>
  </si>
  <si>
    <t xml:space="preserve">제1조. 2021년 나이팅게일너싱홈  세입총액은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</si>
</sst>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_(* #,##0_);_(* \(#,##0\);_(* &quot;-&quot;_);_(@_)"/>
    <numFmt numFmtId="177" formatCode="0_ "/>
    <numFmt numFmtId="178" formatCode="0.0%"/>
  </numFmts>
  <fonts count="25">
    <font>
      <sz val="10"/>
      <color indexed="8"/>
      <name val="굴림"/>
      <family val="3"/>
    </font>
    <font>
      <sz val="8"/>
      <name val="돋움"/>
      <family val="3"/>
      <charset val="129"/>
    </font>
    <font>
      <sz val="10"/>
      <color indexed="8"/>
      <name val="굴림"/>
      <family val="3"/>
    </font>
    <font>
      <sz val="11"/>
      <color rgb="FF0061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22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color indexed="8"/>
      <name val="맑은 고딕"/>
      <family val="3"/>
      <charset val="129"/>
      <scheme val="minor"/>
    </font>
    <font>
      <b/>
      <sz val="22"/>
      <color indexed="8"/>
      <name val="맑은 고딕"/>
      <family val="3"/>
      <charset val="129"/>
      <scheme val="minor"/>
    </font>
    <font>
      <sz val="8"/>
      <color indexed="8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0"/>
      <color theme="3" tint="0.59999389629810485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b/>
      <sz val="8"/>
      <color indexed="8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sz val="24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3">
    <xf numFmtId="0" fontId="0" fillId="0" borderId="0"/>
    <xf numFmtId="0" fontId="2" fillId="3" borderId="14" applyNumberFormat="0" applyFont="0" applyAlignment="0" applyProtection="0">
      <alignment vertical="center"/>
    </xf>
    <xf numFmtId="176" fontId="2" fillId="0" borderId="0" applyFont="0" applyFill="0" applyBorder="0" applyAlignment="0" applyProtection="0"/>
    <xf numFmtId="0" fontId="3" fillId="4" borderId="0" applyNumberFormat="0" applyBorder="0" applyAlignment="0" applyProtection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229">
    <xf numFmtId="0" fontId="0" fillId="0" borderId="0" xfId="0"/>
    <xf numFmtId="176" fontId="4" fillId="0" borderId="2" xfId="3" applyNumberFormat="1" applyFont="1" applyFill="1" applyBorder="1" applyAlignment="1">
      <alignment horizontal="right" vertical="center" wrapText="1"/>
    </xf>
    <xf numFmtId="49" fontId="5" fillId="6" borderId="2" xfId="3" applyNumberFormat="1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/>
    </xf>
    <xf numFmtId="176" fontId="8" fillId="5" borderId="0" xfId="0" applyNumberFormat="1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 wrapText="1"/>
    </xf>
    <xf numFmtId="176" fontId="8" fillId="5" borderId="0" xfId="2" applyFont="1" applyFill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left" vertical="center"/>
    </xf>
    <xf numFmtId="0" fontId="8" fillId="5" borderId="0" xfId="0" applyFont="1" applyFill="1" applyBorder="1" applyAlignment="1">
      <alignment horizontal="center" vertical="center"/>
    </xf>
    <xf numFmtId="0" fontId="11" fillId="6" borderId="4" xfId="0" applyFont="1" applyFill="1" applyBorder="1" applyAlignment="1">
      <alignment vertical="center"/>
    </xf>
    <xf numFmtId="49" fontId="11" fillId="6" borderId="2" xfId="0" applyNumberFormat="1" applyFont="1" applyFill="1" applyBorder="1" applyAlignment="1">
      <alignment horizontal="center" vertical="center" wrapText="1"/>
    </xf>
    <xf numFmtId="10" fontId="12" fillId="6" borderId="12" xfId="52" applyNumberFormat="1" applyFont="1" applyFill="1" applyBorder="1" applyAlignment="1">
      <alignment vertical="center"/>
    </xf>
    <xf numFmtId="10" fontId="8" fillId="5" borderId="0" xfId="52" applyNumberFormat="1" applyFont="1" applyFill="1" applyAlignment="1">
      <alignment horizontal="center" vertical="center"/>
    </xf>
    <xf numFmtId="176" fontId="8" fillId="0" borderId="24" xfId="2" applyFont="1" applyFill="1" applyBorder="1" applyAlignment="1">
      <alignment horizontal="center" vertical="center"/>
    </xf>
    <xf numFmtId="0" fontId="8" fillId="0" borderId="25" xfId="0" applyFont="1" applyFill="1" applyBorder="1" applyAlignment="1">
      <alignment horizontal="center" vertical="center"/>
    </xf>
    <xf numFmtId="176" fontId="8" fillId="0" borderId="26" xfId="2" applyFont="1" applyFill="1" applyBorder="1" applyAlignment="1">
      <alignment horizontal="center" vertical="center"/>
    </xf>
    <xf numFmtId="0" fontId="8" fillId="5" borderId="13" xfId="0" applyFont="1" applyFill="1" applyBorder="1" applyAlignment="1">
      <alignment horizontal="left" vertical="center"/>
    </xf>
    <xf numFmtId="176" fontId="8" fillId="0" borderId="27" xfId="2" applyFont="1" applyFill="1" applyBorder="1" applyAlignment="1">
      <alignment horizontal="center" vertical="center"/>
    </xf>
    <xf numFmtId="0" fontId="8" fillId="0" borderId="28" xfId="0" applyFont="1" applyFill="1" applyBorder="1" applyAlignment="1">
      <alignment horizontal="center" vertical="center"/>
    </xf>
    <xf numFmtId="176" fontId="8" fillId="0" borderId="29" xfId="2" applyFont="1" applyFill="1" applyBorder="1" applyAlignment="1">
      <alignment horizontal="center" vertical="center"/>
    </xf>
    <xf numFmtId="178" fontId="8" fillId="5" borderId="0" xfId="52" applyNumberFormat="1" applyFont="1" applyFill="1" applyAlignment="1">
      <alignment horizontal="center" vertical="center"/>
    </xf>
    <xf numFmtId="176" fontId="8" fillId="0" borderId="30" xfId="2" applyFont="1" applyFill="1" applyBorder="1" applyAlignment="1">
      <alignment horizontal="center" vertical="center"/>
    </xf>
    <xf numFmtId="0" fontId="8" fillId="0" borderId="31" xfId="0" applyFont="1" applyFill="1" applyBorder="1" applyAlignment="1">
      <alignment horizontal="center" vertical="center"/>
    </xf>
    <xf numFmtId="176" fontId="8" fillId="0" borderId="32" xfId="2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left" vertical="center"/>
    </xf>
    <xf numFmtId="0" fontId="13" fillId="5" borderId="2" xfId="0" applyFont="1" applyFill="1" applyBorder="1" applyAlignment="1">
      <alignment horizontal="center" vertical="center" wrapText="1"/>
    </xf>
    <xf numFmtId="176" fontId="13" fillId="5" borderId="2" xfId="2" applyFont="1" applyFill="1" applyBorder="1" applyAlignment="1">
      <alignment horizontal="right" vertical="center"/>
    </xf>
    <xf numFmtId="176" fontId="8" fillId="0" borderId="1" xfId="2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left" vertical="center"/>
    </xf>
    <xf numFmtId="0" fontId="13" fillId="5" borderId="10" xfId="0" applyFont="1" applyFill="1" applyBorder="1" applyAlignment="1">
      <alignment horizontal="center" vertical="center" wrapText="1"/>
    </xf>
    <xf numFmtId="176" fontId="13" fillId="5" borderId="2" xfId="0" applyNumberFormat="1" applyFont="1" applyFill="1" applyBorder="1" applyAlignment="1">
      <alignment vertical="center" wrapText="1"/>
    </xf>
    <xf numFmtId="0" fontId="8" fillId="5" borderId="2" xfId="0" applyFont="1" applyFill="1" applyBorder="1" applyAlignment="1">
      <alignment vertical="center" wrapText="1"/>
    </xf>
    <xf numFmtId="176" fontId="8" fillId="0" borderId="15" xfId="2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left" vertical="center"/>
    </xf>
    <xf numFmtId="176" fontId="8" fillId="0" borderId="8" xfId="2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76" fontId="8" fillId="0" borderId="6" xfId="2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left" vertical="center"/>
    </xf>
    <xf numFmtId="176" fontId="8" fillId="0" borderId="7" xfId="2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176" fontId="8" fillId="0" borderId="12" xfId="2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left" vertical="center"/>
    </xf>
    <xf numFmtId="0" fontId="13" fillId="5" borderId="10" xfId="0" applyFont="1" applyFill="1" applyBorder="1" applyAlignment="1">
      <alignment vertical="center" wrapText="1"/>
    </xf>
    <xf numFmtId="176" fontId="8" fillId="0" borderId="3" xfId="2" applyFont="1" applyFill="1" applyBorder="1" applyAlignment="1">
      <alignment horizontal="center" vertical="center"/>
    </xf>
    <xf numFmtId="176" fontId="8" fillId="0" borderId="4" xfId="2" applyFont="1" applyFill="1" applyBorder="1" applyAlignment="1">
      <alignment horizontal="center" vertical="center"/>
    </xf>
    <xf numFmtId="0" fontId="13" fillId="5" borderId="13" xfId="0" applyFont="1" applyFill="1" applyBorder="1" applyAlignment="1">
      <alignment vertical="center" wrapText="1"/>
    </xf>
    <xf numFmtId="176" fontId="8" fillId="0" borderId="9" xfId="2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left" vertical="center"/>
    </xf>
    <xf numFmtId="176" fontId="8" fillId="0" borderId="0" xfId="2" applyFont="1" applyFill="1" applyBorder="1" applyAlignment="1">
      <alignment horizontal="center" vertical="center"/>
    </xf>
    <xf numFmtId="176" fontId="8" fillId="0" borderId="16" xfId="2" applyFont="1" applyFill="1" applyBorder="1" applyAlignment="1">
      <alignment vertical="center"/>
    </xf>
    <xf numFmtId="176" fontId="8" fillId="0" borderId="0" xfId="2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76" fontId="13" fillId="0" borderId="2" xfId="2" applyFont="1" applyFill="1" applyBorder="1" applyAlignment="1">
      <alignment horizontal="right" vertical="center"/>
    </xf>
    <xf numFmtId="176" fontId="8" fillId="0" borderId="5" xfId="2" applyFont="1" applyFill="1" applyBorder="1" applyAlignment="1">
      <alignment horizontal="center" vertical="center"/>
    </xf>
    <xf numFmtId="0" fontId="13" fillId="5" borderId="11" xfId="0" applyFont="1" applyFill="1" applyBorder="1" applyAlignment="1">
      <alignment horizontal="center" vertical="center" wrapText="1"/>
    </xf>
    <xf numFmtId="176" fontId="13" fillId="0" borderId="11" xfId="2" applyFont="1" applyFill="1" applyBorder="1" applyAlignment="1">
      <alignment horizontal="center" vertical="center"/>
    </xf>
    <xf numFmtId="0" fontId="13" fillId="8" borderId="2" xfId="0" applyFont="1" applyFill="1" applyBorder="1" applyAlignment="1">
      <alignment horizontal="center" vertical="center" wrapText="1"/>
    </xf>
    <xf numFmtId="176" fontId="13" fillId="8" borderId="2" xfId="2" applyFont="1" applyFill="1" applyBorder="1" applyAlignment="1">
      <alignment horizontal="right" vertical="center"/>
    </xf>
    <xf numFmtId="176" fontId="8" fillId="8" borderId="15" xfId="2" applyFont="1" applyFill="1" applyBorder="1" applyAlignment="1">
      <alignment horizontal="center" vertical="center"/>
    </xf>
    <xf numFmtId="0" fontId="8" fillId="8" borderId="15" xfId="0" applyFont="1" applyFill="1" applyBorder="1" applyAlignment="1">
      <alignment horizontal="center" vertical="center"/>
    </xf>
    <xf numFmtId="176" fontId="8" fillId="8" borderId="4" xfId="2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left" vertical="center"/>
    </xf>
    <xf numFmtId="0" fontId="13" fillId="5" borderId="13" xfId="0" applyFont="1" applyFill="1" applyBorder="1" applyAlignment="1">
      <alignment horizontal="center" vertical="center" wrapText="1"/>
    </xf>
    <xf numFmtId="176" fontId="13" fillId="0" borderId="13" xfId="2" applyFont="1" applyFill="1" applyBorder="1" applyAlignment="1">
      <alignment horizontal="center" vertical="center"/>
    </xf>
    <xf numFmtId="176" fontId="13" fillId="0" borderId="10" xfId="2" applyFont="1" applyFill="1" applyBorder="1" applyAlignment="1">
      <alignment vertical="center"/>
    </xf>
    <xf numFmtId="176" fontId="13" fillId="0" borderId="10" xfId="2" applyFont="1" applyFill="1" applyBorder="1" applyAlignment="1">
      <alignment horizontal="center" vertical="center"/>
    </xf>
    <xf numFmtId="176" fontId="8" fillId="5" borderId="10" xfId="2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 wrapText="1"/>
    </xf>
    <xf numFmtId="176" fontId="8" fillId="0" borderId="10" xfId="2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center" vertical="center" wrapText="1"/>
    </xf>
    <xf numFmtId="176" fontId="8" fillId="0" borderId="2" xfId="2" applyFont="1" applyFill="1" applyBorder="1" applyAlignment="1">
      <alignment horizontal="left" vertical="center"/>
    </xf>
    <xf numFmtId="176" fontId="8" fillId="0" borderId="2" xfId="2" applyFont="1" applyFill="1" applyBorder="1" applyAlignment="1">
      <alignment vertical="center"/>
    </xf>
    <xf numFmtId="176" fontId="8" fillId="0" borderId="5" xfId="2" applyFont="1" applyFill="1" applyBorder="1" applyAlignment="1">
      <alignment vertical="center"/>
    </xf>
    <xf numFmtId="0" fontId="8" fillId="0" borderId="2" xfId="0" applyFont="1" applyFill="1" applyBorder="1" applyAlignment="1">
      <alignment horizontal="left" vertical="center"/>
    </xf>
    <xf numFmtId="176" fontId="8" fillId="5" borderId="2" xfId="2" applyFont="1" applyFill="1" applyBorder="1" applyAlignment="1">
      <alignment horizontal="left" vertical="center"/>
    </xf>
    <xf numFmtId="176" fontId="14" fillId="5" borderId="2" xfId="2" applyFont="1" applyFill="1" applyBorder="1" applyAlignment="1">
      <alignment horizontal="right" vertical="center"/>
    </xf>
    <xf numFmtId="176" fontId="10" fillId="5" borderId="5" xfId="2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176" fontId="10" fillId="5" borderId="9" xfId="2" applyFont="1" applyFill="1" applyBorder="1" applyAlignment="1">
      <alignment horizontal="center" vertical="center"/>
    </xf>
    <xf numFmtId="176" fontId="10" fillId="5" borderId="2" xfId="2" applyFont="1" applyFill="1" applyBorder="1" applyAlignment="1">
      <alignment horizontal="left" vertical="center"/>
    </xf>
    <xf numFmtId="0" fontId="15" fillId="5" borderId="0" xfId="0" applyFont="1" applyFill="1" applyBorder="1" applyAlignment="1">
      <alignment horizontal="center" vertical="center" wrapText="1"/>
    </xf>
    <xf numFmtId="176" fontId="15" fillId="5" borderId="0" xfId="0" applyNumberFormat="1" applyFont="1" applyFill="1" applyBorder="1" applyAlignment="1">
      <alignment horizontal="right" vertical="center"/>
    </xf>
    <xf numFmtId="176" fontId="10" fillId="5" borderId="0" xfId="2" applyFont="1" applyFill="1" applyBorder="1" applyAlignment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176" fontId="16" fillId="5" borderId="0" xfId="0" applyNumberFormat="1" applyFont="1" applyFill="1" applyBorder="1" applyAlignment="1">
      <alignment horizontal="left" vertical="center"/>
    </xf>
    <xf numFmtId="0" fontId="8" fillId="5" borderId="0" xfId="0" applyFont="1" applyFill="1" applyBorder="1" applyAlignment="1">
      <alignment horizontal="center" vertical="center" wrapText="1"/>
    </xf>
    <xf numFmtId="176" fontId="15" fillId="2" borderId="0" xfId="2" applyFont="1" applyFill="1" applyAlignment="1">
      <alignment horizontal="right" vertical="center"/>
    </xf>
    <xf numFmtId="176" fontId="10" fillId="5" borderId="0" xfId="2" applyFont="1" applyFill="1" applyAlignment="1">
      <alignment horizontal="center" vertical="center"/>
    </xf>
    <xf numFmtId="0" fontId="10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76" fontId="8" fillId="2" borderId="0" xfId="0" applyNumberFormat="1" applyFont="1" applyFill="1" applyAlignment="1">
      <alignment horizontal="center" vertical="center"/>
    </xf>
    <xf numFmtId="0" fontId="8" fillId="2" borderId="10" xfId="0" applyFont="1" applyFill="1" applyBorder="1" applyAlignment="1">
      <alignment horizontal="left" vertical="center"/>
    </xf>
    <xf numFmtId="176" fontId="18" fillId="0" borderId="0" xfId="0" applyNumberFormat="1" applyFont="1" applyFill="1" applyAlignment="1">
      <alignment horizontal="center" vertical="center"/>
    </xf>
    <xf numFmtId="0" fontId="8" fillId="2" borderId="13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left" vertical="center"/>
    </xf>
    <xf numFmtId="49" fontId="13" fillId="2" borderId="13" xfId="0" applyNumberFormat="1" applyFont="1" applyFill="1" applyBorder="1" applyAlignment="1">
      <alignment horizontal="center" vertical="center" wrapText="1"/>
    </xf>
    <xf numFmtId="176" fontId="14" fillId="0" borderId="13" xfId="1" applyNumberFormat="1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left" vertical="center" wrapText="1"/>
    </xf>
    <xf numFmtId="176" fontId="8" fillId="2" borderId="0" xfId="2" applyFont="1" applyFill="1" applyAlignment="1">
      <alignment horizontal="center" vertical="center"/>
    </xf>
    <xf numFmtId="0" fontId="8" fillId="0" borderId="13" xfId="0" applyFont="1" applyBorder="1"/>
    <xf numFmtId="49" fontId="13" fillId="2" borderId="10" xfId="0" applyNumberFormat="1" applyFont="1" applyFill="1" applyBorder="1" applyAlignment="1">
      <alignment horizontal="center" vertical="center" wrapText="1"/>
    </xf>
    <xf numFmtId="176" fontId="14" fillId="0" borderId="10" xfId="1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49" fontId="13" fillId="2" borderId="2" xfId="0" applyNumberFormat="1" applyFont="1" applyFill="1" applyBorder="1" applyAlignment="1">
      <alignment horizontal="center" vertical="center" wrapText="1"/>
    </xf>
    <xf numFmtId="176" fontId="14" fillId="0" borderId="2" xfId="1" applyNumberFormat="1" applyFont="1" applyFill="1" applyBorder="1" applyAlignment="1">
      <alignment horizontal="right" vertical="center" wrapText="1"/>
    </xf>
    <xf numFmtId="0" fontId="8" fillId="2" borderId="2" xfId="0" applyFont="1" applyFill="1" applyBorder="1" applyAlignment="1">
      <alignment horizontal="left" vertical="center"/>
    </xf>
    <xf numFmtId="0" fontId="13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178" fontId="8" fillId="2" borderId="0" xfId="2" applyNumberFormat="1" applyFont="1" applyFill="1" applyAlignment="1">
      <alignment horizontal="center" vertical="center"/>
    </xf>
    <xf numFmtId="176" fontId="14" fillId="5" borderId="2" xfId="1" applyNumberFormat="1" applyFont="1" applyFill="1" applyBorder="1" applyAlignment="1">
      <alignment horizontal="right" vertical="center" wrapText="1"/>
    </xf>
    <xf numFmtId="0" fontId="13" fillId="2" borderId="2" xfId="0" applyFont="1" applyFill="1" applyBorder="1" applyAlignment="1">
      <alignment horizontal="center" vertical="center"/>
    </xf>
    <xf numFmtId="176" fontId="14" fillId="5" borderId="2" xfId="1" applyNumberFormat="1" applyFont="1" applyFill="1" applyBorder="1" applyAlignment="1">
      <alignment horizontal="center" vertical="center" wrapText="1"/>
    </xf>
    <xf numFmtId="176" fontId="14" fillId="0" borderId="2" xfId="1" applyNumberFormat="1" applyFont="1" applyFill="1" applyBorder="1" applyAlignment="1">
      <alignment horizontal="right" vertical="center"/>
    </xf>
    <xf numFmtId="0" fontId="8" fillId="2" borderId="2" xfId="0" applyFont="1" applyFill="1" applyBorder="1" applyAlignment="1">
      <alignment vertical="center"/>
    </xf>
    <xf numFmtId="0" fontId="13" fillId="0" borderId="2" xfId="0" applyFont="1" applyFill="1" applyBorder="1" applyAlignment="1">
      <alignment horizontal="center" vertical="center"/>
    </xf>
    <xf numFmtId="49" fontId="13" fillId="0" borderId="2" xfId="0" applyNumberFormat="1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176" fontId="8" fillId="0" borderId="16" xfId="2" applyFont="1" applyFill="1" applyBorder="1" applyAlignment="1">
      <alignment horizontal="center" vertical="center"/>
    </xf>
    <xf numFmtId="176" fontId="8" fillId="8" borderId="5" xfId="2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176" fontId="8" fillId="8" borderId="9" xfId="2" applyFont="1" applyFill="1" applyBorder="1" applyAlignment="1">
      <alignment horizontal="center" vertical="center"/>
    </xf>
    <xf numFmtId="49" fontId="13" fillId="0" borderId="11" xfId="0" applyNumberFormat="1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vertical="center"/>
    </xf>
    <xf numFmtId="0" fontId="8" fillId="0" borderId="1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176" fontId="8" fillId="2" borderId="0" xfId="2" applyFont="1" applyFill="1" applyAlignment="1">
      <alignment horizontal="right" vertical="center"/>
    </xf>
    <xf numFmtId="176" fontId="10" fillId="2" borderId="0" xfId="2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20" fillId="0" borderId="0" xfId="4" applyFont="1">
      <alignment vertical="center"/>
    </xf>
    <xf numFmtId="177" fontId="20" fillId="0" borderId="0" xfId="0" applyNumberFormat="1" applyFont="1" applyAlignment="1">
      <alignment horizontal="left" vertical="center" wrapText="1"/>
    </xf>
    <xf numFmtId="176" fontId="20" fillId="0" borderId="0" xfId="2" applyFont="1" applyAlignment="1">
      <alignment horizontal="center" vertical="center" wrapText="1"/>
    </xf>
    <xf numFmtId="177" fontId="20" fillId="0" borderId="0" xfId="0" applyNumberFormat="1" applyFont="1" applyAlignment="1">
      <alignment horizontal="center" vertical="center" wrapText="1"/>
    </xf>
    <xf numFmtId="177" fontId="21" fillId="0" borderId="0" xfId="0" applyNumberFormat="1" applyFont="1" applyAlignment="1">
      <alignment vertical="center" wrapText="1"/>
    </xf>
    <xf numFmtId="177" fontId="22" fillId="0" borderId="0" xfId="0" applyNumberFormat="1" applyFont="1" applyAlignment="1">
      <alignment horizontal="center" vertical="center" wrapText="1"/>
    </xf>
    <xf numFmtId="176" fontId="22" fillId="0" borderId="0" xfId="2" applyFont="1" applyAlignment="1">
      <alignment horizontal="center" vertical="center" wrapText="1"/>
    </xf>
    <xf numFmtId="177" fontId="22" fillId="0" borderId="0" xfId="0" applyNumberFormat="1" applyFont="1" applyAlignment="1">
      <alignment horizontal="left" vertical="center" wrapText="1"/>
    </xf>
    <xf numFmtId="0" fontId="23" fillId="0" borderId="0" xfId="4" applyFont="1">
      <alignment vertical="center"/>
    </xf>
    <xf numFmtId="0" fontId="5" fillId="0" borderId="0" xfId="4" applyFont="1" applyAlignment="1">
      <alignment horizontal="right" vertical="center"/>
    </xf>
    <xf numFmtId="0" fontId="24" fillId="7" borderId="17" xfId="4" applyFont="1" applyFill="1" applyBorder="1" applyAlignment="1">
      <alignment horizontal="center" vertical="center"/>
    </xf>
    <xf numFmtId="0" fontId="24" fillId="7" borderId="18" xfId="4" applyFont="1" applyFill="1" applyBorder="1" applyAlignment="1">
      <alignment horizontal="center" vertical="center"/>
    </xf>
    <xf numFmtId="41" fontId="24" fillId="0" borderId="19" xfId="5" applyFont="1" applyBorder="1">
      <alignment vertical="center"/>
    </xf>
    <xf numFmtId="41" fontId="24" fillId="0" borderId="20" xfId="5" applyFont="1" applyBorder="1">
      <alignment vertical="center"/>
    </xf>
    <xf numFmtId="41" fontId="24" fillId="0" borderId="22" xfId="5" applyFont="1" applyBorder="1" applyAlignment="1">
      <alignment horizontal="center" vertical="center"/>
    </xf>
    <xf numFmtId="41" fontId="24" fillId="0" borderId="23" xfId="5" applyFont="1" applyBorder="1" applyAlignment="1">
      <alignment horizontal="center" vertical="center"/>
    </xf>
    <xf numFmtId="41" fontId="24" fillId="0" borderId="21" xfId="5" applyFont="1" applyBorder="1" applyAlignment="1">
      <alignment horizontal="center" vertical="center"/>
    </xf>
    <xf numFmtId="0" fontId="19" fillId="0" borderId="0" xfId="4" applyFont="1" applyAlignment="1">
      <alignment horizontal="center" vertical="center"/>
    </xf>
    <xf numFmtId="0" fontId="24" fillId="7" borderId="22" xfId="4" applyFont="1" applyFill="1" applyBorder="1" applyAlignment="1">
      <alignment horizontal="center" vertical="center"/>
    </xf>
    <xf numFmtId="0" fontId="24" fillId="7" borderId="23" xfId="4" applyFont="1" applyFill="1" applyBorder="1" applyAlignment="1">
      <alignment horizontal="center" vertical="center"/>
    </xf>
    <xf numFmtId="0" fontId="24" fillId="7" borderId="21" xfId="4" applyFont="1" applyFill="1" applyBorder="1" applyAlignment="1">
      <alignment horizontal="center" vertical="center"/>
    </xf>
    <xf numFmtId="177" fontId="20" fillId="0" borderId="0" xfId="0" applyNumberFormat="1" applyFont="1" applyAlignment="1">
      <alignment horizontal="left" vertical="center" wrapText="1"/>
    </xf>
    <xf numFmtId="0" fontId="13" fillId="2" borderId="2" xfId="0" applyFont="1" applyFill="1" applyBorder="1" applyAlignment="1">
      <alignment horizontal="center" vertical="center" wrapText="1"/>
    </xf>
    <xf numFmtId="49" fontId="13" fillId="2" borderId="10" xfId="0" applyNumberFormat="1" applyFont="1" applyFill="1" applyBorder="1" applyAlignment="1">
      <alignment horizontal="center" vertical="center" wrapText="1"/>
    </xf>
    <xf numFmtId="49" fontId="13" fillId="2" borderId="13" xfId="0" applyNumberFormat="1" applyFont="1" applyFill="1" applyBorder="1" applyAlignment="1">
      <alignment horizontal="center" vertical="center" wrapText="1"/>
    </xf>
    <xf numFmtId="49" fontId="13" fillId="2" borderId="11" xfId="0" applyNumberFormat="1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6" fillId="7" borderId="2" xfId="1" applyFont="1" applyFill="1" applyBorder="1" applyAlignment="1">
      <alignment horizontal="center" vertical="center" wrapText="1"/>
    </xf>
    <xf numFmtId="49" fontId="5" fillId="6" borderId="2" xfId="3" applyNumberFormat="1" applyFont="1" applyFill="1" applyBorder="1" applyAlignment="1">
      <alignment horizontal="center" vertical="center" wrapText="1"/>
    </xf>
    <xf numFmtId="176" fontId="5" fillId="6" borderId="2" xfId="3" applyNumberFormat="1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/>
    </xf>
    <xf numFmtId="0" fontId="11" fillId="6" borderId="15" xfId="0" applyFont="1" applyFill="1" applyBorder="1" applyAlignment="1">
      <alignment horizontal="center" vertical="center"/>
    </xf>
    <xf numFmtId="0" fontId="11" fillId="6" borderId="4" xfId="0" applyFont="1" applyFill="1" applyBorder="1" applyAlignment="1">
      <alignment horizontal="center" vertical="center"/>
    </xf>
    <xf numFmtId="0" fontId="11" fillId="6" borderId="7" xfId="0" applyFont="1" applyFill="1" applyBorder="1" applyAlignment="1">
      <alignment horizontal="center" vertical="center"/>
    </xf>
    <xf numFmtId="0" fontId="11" fillId="6" borderId="16" xfId="0" applyFont="1" applyFill="1" applyBorder="1" applyAlignment="1">
      <alignment horizontal="center" vertical="center"/>
    </xf>
    <xf numFmtId="0" fontId="11" fillId="6" borderId="12" xfId="0" applyFont="1" applyFill="1" applyBorder="1" applyAlignment="1">
      <alignment horizontal="center" vertical="center"/>
    </xf>
    <xf numFmtId="176" fontId="14" fillId="0" borderId="10" xfId="1" applyNumberFormat="1" applyFont="1" applyFill="1" applyBorder="1" applyAlignment="1">
      <alignment horizontal="center" vertical="center" wrapText="1"/>
    </xf>
    <xf numFmtId="176" fontId="14" fillId="0" borderId="13" xfId="1" applyNumberFormat="1" applyFont="1" applyFill="1" applyBorder="1" applyAlignment="1">
      <alignment horizontal="center" vertical="center" wrapText="1"/>
    </xf>
    <xf numFmtId="176" fontId="14" fillId="0" borderId="11" xfId="1" applyNumberFormat="1" applyFont="1" applyFill="1" applyBorder="1" applyAlignment="1">
      <alignment horizontal="center" vertical="center" wrapText="1"/>
    </xf>
    <xf numFmtId="0" fontId="8" fillId="0" borderId="13" xfId="0" applyFont="1" applyBorder="1"/>
    <xf numFmtId="176" fontId="8" fillId="2" borderId="0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76" fontId="8" fillId="0" borderId="5" xfId="2" applyFont="1" applyFill="1" applyBorder="1" applyAlignment="1">
      <alignment horizontal="center" vertical="center"/>
    </xf>
    <xf numFmtId="176" fontId="8" fillId="0" borderId="1" xfId="2" applyFont="1" applyFill="1" applyBorder="1" applyAlignment="1">
      <alignment horizontal="center" vertical="center"/>
    </xf>
    <xf numFmtId="176" fontId="8" fillId="0" borderId="9" xfId="2" applyFont="1" applyFill="1" applyBorder="1" applyAlignment="1">
      <alignment horizontal="center" vertical="center"/>
    </xf>
    <xf numFmtId="49" fontId="4" fillId="0" borderId="2" xfId="3" applyNumberFormat="1" applyFont="1" applyFill="1" applyBorder="1" applyAlignment="1">
      <alignment horizontal="center" vertical="center" wrapText="1"/>
    </xf>
    <xf numFmtId="49" fontId="13" fillId="0" borderId="10" xfId="0" applyNumberFormat="1" applyFont="1" applyFill="1" applyBorder="1" applyAlignment="1">
      <alignment horizontal="center" vertical="center" wrapText="1"/>
    </xf>
    <xf numFmtId="49" fontId="13" fillId="0" borderId="11" xfId="0" applyNumberFormat="1" applyFont="1" applyFill="1" applyBorder="1" applyAlignment="1">
      <alignment horizontal="center" vertical="center" wrapText="1"/>
    </xf>
    <xf numFmtId="176" fontId="14" fillId="5" borderId="2" xfId="1" applyNumberFormat="1" applyFont="1" applyFill="1" applyBorder="1" applyAlignment="1">
      <alignment horizontal="center" vertical="center" wrapText="1"/>
    </xf>
    <xf numFmtId="49" fontId="13" fillId="8" borderId="5" xfId="0" applyNumberFormat="1" applyFont="1" applyFill="1" applyBorder="1" applyAlignment="1">
      <alignment horizontal="center" vertical="center" wrapText="1"/>
    </xf>
    <xf numFmtId="49" fontId="13" fillId="8" borderId="1" xfId="0" applyNumberFormat="1" applyFont="1" applyFill="1" applyBorder="1" applyAlignment="1">
      <alignment horizontal="center" vertical="center" wrapText="1"/>
    </xf>
    <xf numFmtId="49" fontId="13" fillId="8" borderId="9" xfId="0" applyNumberFormat="1" applyFont="1" applyFill="1" applyBorder="1" applyAlignment="1">
      <alignment horizontal="center" vertical="center" wrapText="1"/>
    </xf>
    <xf numFmtId="49" fontId="13" fillId="0" borderId="13" xfId="0" applyNumberFormat="1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13" fillId="5" borderId="10" xfId="0" applyFont="1" applyFill="1" applyBorder="1" applyAlignment="1">
      <alignment horizontal="center" vertical="center" wrapText="1"/>
    </xf>
    <xf numFmtId="0" fontId="13" fillId="5" borderId="13" xfId="0" applyFont="1" applyFill="1" applyBorder="1" applyAlignment="1">
      <alignment horizontal="center" vertical="center" wrapText="1"/>
    </xf>
    <xf numFmtId="0" fontId="13" fillId="5" borderId="11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 wrapText="1"/>
    </xf>
    <xf numFmtId="176" fontId="13" fillId="0" borderId="10" xfId="2" applyFont="1" applyFill="1" applyBorder="1" applyAlignment="1">
      <alignment horizontal="center" vertical="center"/>
    </xf>
    <xf numFmtId="176" fontId="13" fillId="0" borderId="11" xfId="2" applyFont="1" applyFill="1" applyBorder="1" applyAlignment="1">
      <alignment horizontal="center" vertical="center"/>
    </xf>
    <xf numFmtId="176" fontId="13" fillId="0" borderId="13" xfId="2" applyFont="1" applyFill="1" applyBorder="1" applyAlignment="1">
      <alignment horizontal="center" vertical="center"/>
    </xf>
    <xf numFmtId="176" fontId="8" fillId="5" borderId="10" xfId="2" applyFont="1" applyFill="1" applyBorder="1" applyAlignment="1">
      <alignment horizontal="left" vertical="center" wrapText="1"/>
    </xf>
    <xf numFmtId="176" fontId="8" fillId="5" borderId="11" xfId="2" applyFont="1" applyFill="1" applyBorder="1" applyAlignment="1">
      <alignment horizontal="left" vertical="center"/>
    </xf>
    <xf numFmtId="0" fontId="8" fillId="5" borderId="10" xfId="0" applyFont="1" applyFill="1" applyBorder="1" applyAlignment="1">
      <alignment horizontal="left" vertical="center" wrapText="1"/>
    </xf>
    <xf numFmtId="0" fontId="8" fillId="5" borderId="11" xfId="0" applyFont="1" applyFill="1" applyBorder="1" applyAlignment="1">
      <alignment horizontal="left"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176" fontId="8" fillId="0" borderId="4" xfId="2" applyFont="1" applyFill="1" applyBorder="1" applyAlignment="1">
      <alignment horizontal="center" vertical="center"/>
    </xf>
    <xf numFmtId="176" fontId="8" fillId="0" borderId="12" xfId="2" applyFont="1" applyFill="1" applyBorder="1" applyAlignment="1">
      <alignment horizontal="center" vertical="center"/>
    </xf>
    <xf numFmtId="176" fontId="8" fillId="0" borderId="3" xfId="2" applyFont="1" applyFill="1" applyBorder="1" applyAlignment="1">
      <alignment horizontal="center" vertical="center"/>
    </xf>
    <xf numFmtId="176" fontId="8" fillId="0" borderId="7" xfId="2" applyFont="1" applyFill="1" applyBorder="1" applyAlignment="1">
      <alignment horizontal="center" vertical="center"/>
    </xf>
    <xf numFmtId="0" fontId="9" fillId="7" borderId="2" xfId="1" applyFont="1" applyFill="1" applyBorder="1" applyAlignment="1">
      <alignment horizontal="center" vertical="center"/>
    </xf>
    <xf numFmtId="49" fontId="11" fillId="6" borderId="2" xfId="0" applyNumberFormat="1" applyFont="1" applyFill="1" applyBorder="1" applyAlignment="1">
      <alignment horizontal="center" vertical="center" wrapText="1"/>
    </xf>
    <xf numFmtId="49" fontId="13" fillId="5" borderId="10" xfId="0" applyNumberFormat="1" applyFont="1" applyFill="1" applyBorder="1" applyAlignment="1">
      <alignment horizontal="center" vertical="center" wrapText="1"/>
    </xf>
    <xf numFmtId="49" fontId="13" fillId="5" borderId="13" xfId="0" applyNumberFormat="1" applyFont="1" applyFill="1" applyBorder="1" applyAlignment="1">
      <alignment horizontal="center" vertical="center" wrapText="1"/>
    </xf>
    <xf numFmtId="49" fontId="13" fillId="5" borderId="11" xfId="0" applyNumberFormat="1" applyFont="1" applyFill="1" applyBorder="1" applyAlignment="1">
      <alignment horizontal="center" vertical="center" wrapText="1"/>
    </xf>
    <xf numFmtId="176" fontId="13" fillId="5" borderId="10" xfId="2" applyFont="1" applyFill="1" applyBorder="1" applyAlignment="1">
      <alignment horizontal="center" vertical="center" wrapText="1"/>
    </xf>
    <xf numFmtId="176" fontId="13" fillId="5" borderId="13" xfId="2" applyFont="1" applyFill="1" applyBorder="1" applyAlignment="1">
      <alignment horizontal="center" vertical="center" wrapText="1"/>
    </xf>
    <xf numFmtId="176" fontId="13" fillId="5" borderId="11" xfId="2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right" vertical="center"/>
    </xf>
    <xf numFmtId="0" fontId="11" fillId="6" borderId="15" xfId="0" applyFont="1" applyFill="1" applyBorder="1" applyAlignment="1">
      <alignment horizontal="right" vertical="center"/>
    </xf>
    <xf numFmtId="0" fontId="11" fillId="6" borderId="7" xfId="0" applyFont="1" applyFill="1" applyBorder="1" applyAlignment="1">
      <alignment horizontal="right" vertical="center"/>
    </xf>
    <xf numFmtId="0" fontId="11" fillId="6" borderId="16" xfId="0" applyFont="1" applyFill="1" applyBorder="1" applyAlignment="1">
      <alignment horizontal="right" vertical="center"/>
    </xf>
    <xf numFmtId="176" fontId="13" fillId="5" borderId="10" xfId="2" applyFont="1" applyFill="1" applyBorder="1" applyAlignment="1">
      <alignment horizontal="center" vertical="center"/>
    </xf>
    <xf numFmtId="176" fontId="13" fillId="5" borderId="13" xfId="2" applyFont="1" applyFill="1" applyBorder="1" applyAlignment="1">
      <alignment horizontal="center" vertical="center"/>
    </xf>
    <xf numFmtId="176" fontId="13" fillId="5" borderId="11" xfId="2" applyFont="1" applyFill="1" applyBorder="1" applyAlignment="1">
      <alignment horizontal="center" vertical="center"/>
    </xf>
    <xf numFmtId="176" fontId="13" fillId="5" borderId="10" xfId="2" applyFont="1" applyFill="1" applyBorder="1" applyAlignment="1">
      <alignment horizontal="right" vertical="center"/>
    </xf>
    <xf numFmtId="176" fontId="13" fillId="5" borderId="13" xfId="2" applyFont="1" applyFill="1" applyBorder="1" applyAlignment="1">
      <alignment horizontal="right" vertical="center"/>
    </xf>
    <xf numFmtId="176" fontId="13" fillId="5" borderId="11" xfId="2" applyFont="1" applyFill="1" applyBorder="1" applyAlignment="1">
      <alignment horizontal="right" vertical="center"/>
    </xf>
    <xf numFmtId="0" fontId="8" fillId="5" borderId="11" xfId="0" applyFont="1" applyFill="1" applyBorder="1" applyAlignment="1">
      <alignment horizontal="left" vertical="center" wrapText="1"/>
    </xf>
  </cellXfs>
  <cellStyles count="53">
    <cellStyle name="메모" xfId="1" builtinId="10"/>
    <cellStyle name="백분율" xfId="52" builtinId="5"/>
    <cellStyle name="쉼표 [0]" xfId="2" builtinId="6"/>
    <cellStyle name="쉼표 [0] 2" xfId="5" xr:uid="{00000000-0005-0000-0000-000003000000}"/>
    <cellStyle name="쉼표 [0] 2 2" xfId="9" xr:uid="{00000000-0005-0000-0000-000004000000}"/>
    <cellStyle name="쉼표 [0] 2 2 2" xfId="12" xr:uid="{00000000-0005-0000-0000-000005000000}"/>
    <cellStyle name="쉼표 [0] 2 2 2 2" xfId="25" xr:uid="{00000000-0005-0000-0000-000006000000}"/>
    <cellStyle name="쉼표 [0] 2 2 2 2 2" xfId="51" xr:uid="{00000000-0005-0000-0000-000007000000}"/>
    <cellStyle name="쉼표 [0] 2 2 2 3" xfId="31" xr:uid="{00000000-0005-0000-0000-000008000000}"/>
    <cellStyle name="쉼표 [0] 2 2 2 3 2" xfId="44" xr:uid="{00000000-0005-0000-0000-000009000000}"/>
    <cellStyle name="쉼표 [0] 2 2 2 4" xfId="38" xr:uid="{00000000-0005-0000-0000-00000A000000}"/>
    <cellStyle name="쉼표 [0] 2 2 2 5" xfId="18" xr:uid="{00000000-0005-0000-0000-00000B000000}"/>
    <cellStyle name="쉼표 [0] 2 2 3" xfId="22" xr:uid="{00000000-0005-0000-0000-00000C000000}"/>
    <cellStyle name="쉼표 [0] 2 2 3 2" xfId="48" xr:uid="{00000000-0005-0000-0000-00000D000000}"/>
    <cellStyle name="쉼표 [0] 2 2 4" xfId="28" xr:uid="{00000000-0005-0000-0000-00000E000000}"/>
    <cellStyle name="쉼표 [0] 2 2 4 2" xfId="41" xr:uid="{00000000-0005-0000-0000-00000F000000}"/>
    <cellStyle name="쉼표 [0] 2 2 5" xfId="35" xr:uid="{00000000-0005-0000-0000-000010000000}"/>
    <cellStyle name="쉼표 [0] 2 2 6" xfId="15" xr:uid="{00000000-0005-0000-0000-000011000000}"/>
    <cellStyle name="쉼표 [0] 2 3" xfId="10" xr:uid="{00000000-0005-0000-0000-000012000000}"/>
    <cellStyle name="쉼표 [0] 2 3 2" xfId="23" xr:uid="{00000000-0005-0000-0000-000013000000}"/>
    <cellStyle name="쉼표 [0] 2 3 2 2" xfId="49" xr:uid="{00000000-0005-0000-0000-000014000000}"/>
    <cellStyle name="쉼표 [0] 2 3 3" xfId="29" xr:uid="{00000000-0005-0000-0000-000015000000}"/>
    <cellStyle name="쉼표 [0] 2 3 3 2" xfId="42" xr:uid="{00000000-0005-0000-0000-000016000000}"/>
    <cellStyle name="쉼표 [0] 2 3 4" xfId="36" xr:uid="{00000000-0005-0000-0000-000017000000}"/>
    <cellStyle name="쉼표 [0] 2 3 5" xfId="16" xr:uid="{00000000-0005-0000-0000-000018000000}"/>
    <cellStyle name="쉼표 [0] 2 4" xfId="7" xr:uid="{00000000-0005-0000-0000-000019000000}"/>
    <cellStyle name="쉼표 [0] 2 4 2" xfId="32" xr:uid="{00000000-0005-0000-0000-00001A000000}"/>
    <cellStyle name="쉼표 [0] 2 4 3" xfId="45" xr:uid="{00000000-0005-0000-0000-00001B000000}"/>
    <cellStyle name="쉼표 [0] 2 4 4" xfId="19" xr:uid="{00000000-0005-0000-0000-00001C000000}"/>
    <cellStyle name="쉼표 [0] 2 5" xfId="20" xr:uid="{00000000-0005-0000-0000-00001D000000}"/>
    <cellStyle name="쉼표 [0] 2 5 2" xfId="46" xr:uid="{00000000-0005-0000-0000-00001E000000}"/>
    <cellStyle name="쉼표 [0] 2 6" xfId="26" xr:uid="{00000000-0005-0000-0000-00001F000000}"/>
    <cellStyle name="쉼표 [0] 2 6 2" xfId="39" xr:uid="{00000000-0005-0000-0000-000020000000}"/>
    <cellStyle name="쉼표 [0] 2 7" xfId="33" xr:uid="{00000000-0005-0000-0000-000021000000}"/>
    <cellStyle name="쉼표 [0] 2 8" xfId="13" xr:uid="{00000000-0005-0000-0000-000022000000}"/>
    <cellStyle name="쉼표 [0] 3" xfId="8" xr:uid="{00000000-0005-0000-0000-000023000000}"/>
    <cellStyle name="쉼표 [0] 3 2" xfId="11" xr:uid="{00000000-0005-0000-0000-000024000000}"/>
    <cellStyle name="쉼표 [0] 3 2 2" xfId="24" xr:uid="{00000000-0005-0000-0000-000025000000}"/>
    <cellStyle name="쉼표 [0] 3 2 2 2" xfId="50" xr:uid="{00000000-0005-0000-0000-000026000000}"/>
    <cellStyle name="쉼표 [0] 3 2 3" xfId="30" xr:uid="{00000000-0005-0000-0000-000027000000}"/>
    <cellStyle name="쉼표 [0] 3 2 3 2" xfId="43" xr:uid="{00000000-0005-0000-0000-000028000000}"/>
    <cellStyle name="쉼표 [0] 3 2 4" xfId="37" xr:uid="{00000000-0005-0000-0000-000029000000}"/>
    <cellStyle name="쉼표 [0] 3 2 5" xfId="17" xr:uid="{00000000-0005-0000-0000-00002A000000}"/>
    <cellStyle name="쉼표 [0] 3 3" xfId="21" xr:uid="{00000000-0005-0000-0000-00002B000000}"/>
    <cellStyle name="쉼표 [0] 3 3 2" xfId="47" xr:uid="{00000000-0005-0000-0000-00002C000000}"/>
    <cellStyle name="쉼표 [0] 3 4" xfId="27" xr:uid="{00000000-0005-0000-0000-00002D000000}"/>
    <cellStyle name="쉼표 [0] 3 4 2" xfId="40" xr:uid="{00000000-0005-0000-0000-00002E000000}"/>
    <cellStyle name="쉼표 [0] 3 5" xfId="34" xr:uid="{00000000-0005-0000-0000-00002F000000}"/>
    <cellStyle name="쉼표 [0] 3 6" xfId="14" xr:uid="{00000000-0005-0000-0000-000030000000}"/>
    <cellStyle name="쉼표 [0] 4" xfId="6" xr:uid="{00000000-0005-0000-0000-000031000000}"/>
    <cellStyle name="좋음" xfId="3" builtinId="26"/>
    <cellStyle name="표준" xfId="0" builtinId="0"/>
    <cellStyle name="표준 2" xfId="4" xr:uid="{00000000-0005-0000-0000-000034000000}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N6"/>
  <sheetViews>
    <sheetView topLeftCell="A10" workbookViewId="0">
      <selection activeCell="A3" sqref="A3:C3"/>
    </sheetView>
  </sheetViews>
  <sheetFormatPr defaultRowHeight="16.5"/>
  <cols>
    <col min="1" max="1" width="43.7109375" style="134" customWidth="1"/>
    <col min="2" max="2" width="14.42578125" style="134" customWidth="1"/>
    <col min="3" max="3" width="9.28515625" style="134" customWidth="1"/>
    <col min="4" max="4" width="12.85546875" style="134" customWidth="1"/>
    <col min="5" max="5" width="14.28515625" style="134" customWidth="1"/>
    <col min="6" max="6" width="40.140625" style="134" customWidth="1"/>
    <col min="7" max="259" width="9.140625" style="134"/>
    <col min="260" max="260" width="44.140625" style="134" customWidth="1"/>
    <col min="261" max="261" width="45.85546875" style="134" customWidth="1"/>
    <col min="262" max="262" width="48.140625" style="134" customWidth="1"/>
    <col min="263" max="515" width="9.140625" style="134"/>
    <col min="516" max="516" width="44.140625" style="134" customWidth="1"/>
    <col min="517" max="517" width="45.85546875" style="134" customWidth="1"/>
    <col min="518" max="518" width="48.140625" style="134" customWidth="1"/>
    <col min="519" max="771" width="9.140625" style="134"/>
    <col min="772" max="772" width="44.140625" style="134" customWidth="1"/>
    <col min="773" max="773" width="45.85546875" style="134" customWidth="1"/>
    <col min="774" max="774" width="48.140625" style="134" customWidth="1"/>
    <col min="775" max="1027" width="9.140625" style="134"/>
    <col min="1028" max="1028" width="44.140625" style="134" customWidth="1"/>
    <col min="1029" max="1029" width="45.85546875" style="134" customWidth="1"/>
    <col min="1030" max="1030" width="48.140625" style="134" customWidth="1"/>
    <col min="1031" max="1283" width="9.140625" style="134"/>
    <col min="1284" max="1284" width="44.140625" style="134" customWidth="1"/>
    <col min="1285" max="1285" width="45.85546875" style="134" customWidth="1"/>
    <col min="1286" max="1286" width="48.140625" style="134" customWidth="1"/>
    <col min="1287" max="1539" width="9.140625" style="134"/>
    <col min="1540" max="1540" width="44.140625" style="134" customWidth="1"/>
    <col min="1541" max="1541" width="45.85546875" style="134" customWidth="1"/>
    <col min="1542" max="1542" width="48.140625" style="134" customWidth="1"/>
    <col min="1543" max="1795" width="9.140625" style="134"/>
    <col min="1796" max="1796" width="44.140625" style="134" customWidth="1"/>
    <col min="1797" max="1797" width="45.85546875" style="134" customWidth="1"/>
    <col min="1798" max="1798" width="48.140625" style="134" customWidth="1"/>
    <col min="1799" max="2051" width="9.140625" style="134"/>
    <col min="2052" max="2052" width="44.140625" style="134" customWidth="1"/>
    <col min="2053" max="2053" width="45.85546875" style="134" customWidth="1"/>
    <col min="2054" max="2054" width="48.140625" style="134" customWidth="1"/>
    <col min="2055" max="2307" width="9.140625" style="134"/>
    <col min="2308" max="2308" width="44.140625" style="134" customWidth="1"/>
    <col min="2309" max="2309" width="45.85546875" style="134" customWidth="1"/>
    <col min="2310" max="2310" width="48.140625" style="134" customWidth="1"/>
    <col min="2311" max="2563" width="9.140625" style="134"/>
    <col min="2564" max="2564" width="44.140625" style="134" customWidth="1"/>
    <col min="2565" max="2565" width="45.85546875" style="134" customWidth="1"/>
    <col min="2566" max="2566" width="48.140625" style="134" customWidth="1"/>
    <col min="2567" max="2819" width="9.140625" style="134"/>
    <col min="2820" max="2820" width="44.140625" style="134" customWidth="1"/>
    <col min="2821" max="2821" width="45.85546875" style="134" customWidth="1"/>
    <col min="2822" max="2822" width="48.140625" style="134" customWidth="1"/>
    <col min="2823" max="3075" width="9.140625" style="134"/>
    <col min="3076" max="3076" width="44.140625" style="134" customWidth="1"/>
    <col min="3077" max="3077" width="45.85546875" style="134" customWidth="1"/>
    <col min="3078" max="3078" width="48.140625" style="134" customWidth="1"/>
    <col min="3079" max="3331" width="9.140625" style="134"/>
    <col min="3332" max="3332" width="44.140625" style="134" customWidth="1"/>
    <col min="3333" max="3333" width="45.85546875" style="134" customWidth="1"/>
    <col min="3334" max="3334" width="48.140625" style="134" customWidth="1"/>
    <col min="3335" max="3587" width="9.140625" style="134"/>
    <col min="3588" max="3588" width="44.140625" style="134" customWidth="1"/>
    <col min="3589" max="3589" width="45.85546875" style="134" customWidth="1"/>
    <col min="3590" max="3590" width="48.140625" style="134" customWidth="1"/>
    <col min="3591" max="3843" width="9.140625" style="134"/>
    <col min="3844" max="3844" width="44.140625" style="134" customWidth="1"/>
    <col min="3845" max="3845" width="45.85546875" style="134" customWidth="1"/>
    <col min="3846" max="3846" width="48.140625" style="134" customWidth="1"/>
    <col min="3847" max="4099" width="9.140625" style="134"/>
    <col min="4100" max="4100" width="44.140625" style="134" customWidth="1"/>
    <col min="4101" max="4101" width="45.85546875" style="134" customWidth="1"/>
    <col min="4102" max="4102" width="48.140625" style="134" customWidth="1"/>
    <col min="4103" max="4355" width="9.140625" style="134"/>
    <col min="4356" max="4356" width="44.140625" style="134" customWidth="1"/>
    <col min="4357" max="4357" width="45.85546875" style="134" customWidth="1"/>
    <col min="4358" max="4358" width="48.140625" style="134" customWidth="1"/>
    <col min="4359" max="4611" width="9.140625" style="134"/>
    <col min="4612" max="4612" width="44.140625" style="134" customWidth="1"/>
    <col min="4613" max="4613" width="45.85546875" style="134" customWidth="1"/>
    <col min="4614" max="4614" width="48.140625" style="134" customWidth="1"/>
    <col min="4615" max="4867" width="9.140625" style="134"/>
    <col min="4868" max="4868" width="44.140625" style="134" customWidth="1"/>
    <col min="4869" max="4869" width="45.85546875" style="134" customWidth="1"/>
    <col min="4870" max="4870" width="48.140625" style="134" customWidth="1"/>
    <col min="4871" max="5123" width="9.140625" style="134"/>
    <col min="5124" max="5124" width="44.140625" style="134" customWidth="1"/>
    <col min="5125" max="5125" width="45.85546875" style="134" customWidth="1"/>
    <col min="5126" max="5126" width="48.140625" style="134" customWidth="1"/>
    <col min="5127" max="5379" width="9.140625" style="134"/>
    <col min="5380" max="5380" width="44.140625" style="134" customWidth="1"/>
    <col min="5381" max="5381" width="45.85546875" style="134" customWidth="1"/>
    <col min="5382" max="5382" width="48.140625" style="134" customWidth="1"/>
    <col min="5383" max="5635" width="9.140625" style="134"/>
    <col min="5636" max="5636" width="44.140625" style="134" customWidth="1"/>
    <col min="5637" max="5637" width="45.85546875" style="134" customWidth="1"/>
    <col min="5638" max="5638" width="48.140625" style="134" customWidth="1"/>
    <col min="5639" max="5891" width="9.140625" style="134"/>
    <col min="5892" max="5892" width="44.140625" style="134" customWidth="1"/>
    <col min="5893" max="5893" width="45.85546875" style="134" customWidth="1"/>
    <col min="5894" max="5894" width="48.140625" style="134" customWidth="1"/>
    <col min="5895" max="6147" width="9.140625" style="134"/>
    <col min="6148" max="6148" width="44.140625" style="134" customWidth="1"/>
    <col min="6149" max="6149" width="45.85546875" style="134" customWidth="1"/>
    <col min="6150" max="6150" width="48.140625" style="134" customWidth="1"/>
    <col min="6151" max="6403" width="9.140625" style="134"/>
    <col min="6404" max="6404" width="44.140625" style="134" customWidth="1"/>
    <col min="6405" max="6405" width="45.85546875" style="134" customWidth="1"/>
    <col min="6406" max="6406" width="48.140625" style="134" customWidth="1"/>
    <col min="6407" max="6659" width="9.140625" style="134"/>
    <col min="6660" max="6660" width="44.140625" style="134" customWidth="1"/>
    <col min="6661" max="6661" width="45.85546875" style="134" customWidth="1"/>
    <col min="6662" max="6662" width="48.140625" style="134" customWidth="1"/>
    <col min="6663" max="6915" width="9.140625" style="134"/>
    <col min="6916" max="6916" width="44.140625" style="134" customWidth="1"/>
    <col min="6917" max="6917" width="45.85546875" style="134" customWidth="1"/>
    <col min="6918" max="6918" width="48.140625" style="134" customWidth="1"/>
    <col min="6919" max="7171" width="9.140625" style="134"/>
    <col min="7172" max="7172" width="44.140625" style="134" customWidth="1"/>
    <col min="7173" max="7173" width="45.85546875" style="134" customWidth="1"/>
    <col min="7174" max="7174" width="48.140625" style="134" customWidth="1"/>
    <col min="7175" max="7427" width="9.140625" style="134"/>
    <col min="7428" max="7428" width="44.140625" style="134" customWidth="1"/>
    <col min="7429" max="7429" width="45.85546875" style="134" customWidth="1"/>
    <col min="7430" max="7430" width="48.140625" style="134" customWidth="1"/>
    <col min="7431" max="7683" width="9.140625" style="134"/>
    <col min="7684" max="7684" width="44.140625" style="134" customWidth="1"/>
    <col min="7685" max="7685" width="45.85546875" style="134" customWidth="1"/>
    <col min="7686" max="7686" width="48.140625" style="134" customWidth="1"/>
    <col min="7687" max="7939" width="9.140625" style="134"/>
    <col min="7940" max="7940" width="44.140625" style="134" customWidth="1"/>
    <col min="7941" max="7941" width="45.85546875" style="134" customWidth="1"/>
    <col min="7942" max="7942" width="48.140625" style="134" customWidth="1"/>
    <col min="7943" max="8195" width="9.140625" style="134"/>
    <col min="8196" max="8196" width="44.140625" style="134" customWidth="1"/>
    <col min="8197" max="8197" width="45.85546875" style="134" customWidth="1"/>
    <col min="8198" max="8198" width="48.140625" style="134" customWidth="1"/>
    <col min="8199" max="8451" width="9.140625" style="134"/>
    <col min="8452" max="8452" width="44.140625" style="134" customWidth="1"/>
    <col min="8453" max="8453" width="45.85546875" style="134" customWidth="1"/>
    <col min="8454" max="8454" width="48.140625" style="134" customWidth="1"/>
    <col min="8455" max="8707" width="9.140625" style="134"/>
    <col min="8708" max="8708" width="44.140625" style="134" customWidth="1"/>
    <col min="8709" max="8709" width="45.85546875" style="134" customWidth="1"/>
    <col min="8710" max="8710" width="48.140625" style="134" customWidth="1"/>
    <col min="8711" max="8963" width="9.140625" style="134"/>
    <col min="8964" max="8964" width="44.140625" style="134" customWidth="1"/>
    <col min="8965" max="8965" width="45.85546875" style="134" customWidth="1"/>
    <col min="8966" max="8966" width="48.140625" style="134" customWidth="1"/>
    <col min="8967" max="9219" width="9.140625" style="134"/>
    <col min="9220" max="9220" width="44.140625" style="134" customWidth="1"/>
    <col min="9221" max="9221" width="45.85546875" style="134" customWidth="1"/>
    <col min="9222" max="9222" width="48.140625" style="134" customWidth="1"/>
    <col min="9223" max="9475" width="9.140625" style="134"/>
    <col min="9476" max="9476" width="44.140625" style="134" customWidth="1"/>
    <col min="9477" max="9477" width="45.85546875" style="134" customWidth="1"/>
    <col min="9478" max="9478" width="48.140625" style="134" customWidth="1"/>
    <col min="9479" max="9731" width="9.140625" style="134"/>
    <col min="9732" max="9732" width="44.140625" style="134" customWidth="1"/>
    <col min="9733" max="9733" width="45.85546875" style="134" customWidth="1"/>
    <col min="9734" max="9734" width="48.140625" style="134" customWidth="1"/>
    <col min="9735" max="9987" width="9.140625" style="134"/>
    <col min="9988" max="9988" width="44.140625" style="134" customWidth="1"/>
    <col min="9989" max="9989" width="45.85546875" style="134" customWidth="1"/>
    <col min="9990" max="9990" width="48.140625" style="134" customWidth="1"/>
    <col min="9991" max="10243" width="9.140625" style="134"/>
    <col min="10244" max="10244" width="44.140625" style="134" customWidth="1"/>
    <col min="10245" max="10245" width="45.85546875" style="134" customWidth="1"/>
    <col min="10246" max="10246" width="48.140625" style="134" customWidth="1"/>
    <col min="10247" max="10499" width="9.140625" style="134"/>
    <col min="10500" max="10500" width="44.140625" style="134" customWidth="1"/>
    <col min="10501" max="10501" width="45.85546875" style="134" customWidth="1"/>
    <col min="10502" max="10502" width="48.140625" style="134" customWidth="1"/>
    <col min="10503" max="10755" width="9.140625" style="134"/>
    <col min="10756" max="10756" width="44.140625" style="134" customWidth="1"/>
    <col min="10757" max="10757" width="45.85546875" style="134" customWidth="1"/>
    <col min="10758" max="10758" width="48.140625" style="134" customWidth="1"/>
    <col min="10759" max="11011" width="9.140625" style="134"/>
    <col min="11012" max="11012" width="44.140625" style="134" customWidth="1"/>
    <col min="11013" max="11013" width="45.85546875" style="134" customWidth="1"/>
    <col min="11014" max="11014" width="48.140625" style="134" customWidth="1"/>
    <col min="11015" max="11267" width="9.140625" style="134"/>
    <col min="11268" max="11268" width="44.140625" style="134" customWidth="1"/>
    <col min="11269" max="11269" width="45.85546875" style="134" customWidth="1"/>
    <col min="11270" max="11270" width="48.140625" style="134" customWidth="1"/>
    <col min="11271" max="11523" width="9.140625" style="134"/>
    <col min="11524" max="11524" width="44.140625" style="134" customWidth="1"/>
    <col min="11525" max="11525" width="45.85546875" style="134" customWidth="1"/>
    <col min="11526" max="11526" width="48.140625" style="134" customWidth="1"/>
    <col min="11527" max="11779" width="9.140625" style="134"/>
    <col min="11780" max="11780" width="44.140625" style="134" customWidth="1"/>
    <col min="11781" max="11781" width="45.85546875" style="134" customWidth="1"/>
    <col min="11782" max="11782" width="48.140625" style="134" customWidth="1"/>
    <col min="11783" max="12035" width="9.140625" style="134"/>
    <col min="12036" max="12036" width="44.140625" style="134" customWidth="1"/>
    <col min="12037" max="12037" width="45.85546875" style="134" customWidth="1"/>
    <col min="12038" max="12038" width="48.140625" style="134" customWidth="1"/>
    <col min="12039" max="12291" width="9.140625" style="134"/>
    <col min="12292" max="12292" width="44.140625" style="134" customWidth="1"/>
    <col min="12293" max="12293" width="45.85546875" style="134" customWidth="1"/>
    <col min="12294" max="12294" width="48.140625" style="134" customWidth="1"/>
    <col min="12295" max="12547" width="9.140625" style="134"/>
    <col min="12548" max="12548" width="44.140625" style="134" customWidth="1"/>
    <col min="12549" max="12549" width="45.85546875" style="134" customWidth="1"/>
    <col min="12550" max="12550" width="48.140625" style="134" customWidth="1"/>
    <col min="12551" max="12803" width="9.140625" style="134"/>
    <col min="12804" max="12804" width="44.140625" style="134" customWidth="1"/>
    <col min="12805" max="12805" width="45.85546875" style="134" customWidth="1"/>
    <col min="12806" max="12806" width="48.140625" style="134" customWidth="1"/>
    <col min="12807" max="13059" width="9.140625" style="134"/>
    <col min="13060" max="13060" width="44.140625" style="134" customWidth="1"/>
    <col min="13061" max="13061" width="45.85546875" style="134" customWidth="1"/>
    <col min="13062" max="13062" width="48.140625" style="134" customWidth="1"/>
    <col min="13063" max="13315" width="9.140625" style="134"/>
    <col min="13316" max="13316" width="44.140625" style="134" customWidth="1"/>
    <col min="13317" max="13317" width="45.85546875" style="134" customWidth="1"/>
    <col min="13318" max="13318" width="48.140625" style="134" customWidth="1"/>
    <col min="13319" max="13571" width="9.140625" style="134"/>
    <col min="13572" max="13572" width="44.140625" style="134" customWidth="1"/>
    <col min="13573" max="13573" width="45.85546875" style="134" customWidth="1"/>
    <col min="13574" max="13574" width="48.140625" style="134" customWidth="1"/>
    <col min="13575" max="13827" width="9.140625" style="134"/>
    <col min="13828" max="13828" width="44.140625" style="134" customWidth="1"/>
    <col min="13829" max="13829" width="45.85546875" style="134" customWidth="1"/>
    <col min="13830" max="13830" width="48.140625" style="134" customWidth="1"/>
    <col min="13831" max="14083" width="9.140625" style="134"/>
    <col min="14084" max="14084" width="44.140625" style="134" customWidth="1"/>
    <col min="14085" max="14085" width="45.85546875" style="134" customWidth="1"/>
    <col min="14086" max="14086" width="48.140625" style="134" customWidth="1"/>
    <col min="14087" max="14339" width="9.140625" style="134"/>
    <col min="14340" max="14340" width="44.140625" style="134" customWidth="1"/>
    <col min="14341" max="14341" width="45.85546875" style="134" customWidth="1"/>
    <col min="14342" max="14342" width="48.140625" style="134" customWidth="1"/>
    <col min="14343" max="14595" width="9.140625" style="134"/>
    <col min="14596" max="14596" width="44.140625" style="134" customWidth="1"/>
    <col min="14597" max="14597" width="45.85546875" style="134" customWidth="1"/>
    <col min="14598" max="14598" width="48.140625" style="134" customWidth="1"/>
    <col min="14599" max="14851" width="9.140625" style="134"/>
    <col min="14852" max="14852" width="44.140625" style="134" customWidth="1"/>
    <col min="14853" max="14853" width="45.85546875" style="134" customWidth="1"/>
    <col min="14854" max="14854" width="48.140625" style="134" customWidth="1"/>
    <col min="14855" max="15107" width="9.140625" style="134"/>
    <col min="15108" max="15108" width="44.140625" style="134" customWidth="1"/>
    <col min="15109" max="15109" width="45.85546875" style="134" customWidth="1"/>
    <col min="15110" max="15110" width="48.140625" style="134" customWidth="1"/>
    <col min="15111" max="15363" width="9.140625" style="134"/>
    <col min="15364" max="15364" width="44.140625" style="134" customWidth="1"/>
    <col min="15365" max="15365" width="45.85546875" style="134" customWidth="1"/>
    <col min="15366" max="15366" width="48.140625" style="134" customWidth="1"/>
    <col min="15367" max="15619" width="9.140625" style="134"/>
    <col min="15620" max="15620" width="44.140625" style="134" customWidth="1"/>
    <col min="15621" max="15621" width="45.85546875" style="134" customWidth="1"/>
    <col min="15622" max="15622" width="48.140625" style="134" customWidth="1"/>
    <col min="15623" max="15875" width="9.140625" style="134"/>
    <col min="15876" max="15876" width="44.140625" style="134" customWidth="1"/>
    <col min="15877" max="15877" width="45.85546875" style="134" customWidth="1"/>
    <col min="15878" max="15878" width="48.140625" style="134" customWidth="1"/>
    <col min="15879" max="16131" width="9.140625" style="134"/>
    <col min="16132" max="16132" width="44.140625" style="134" customWidth="1"/>
    <col min="16133" max="16133" width="45.85546875" style="134" customWidth="1"/>
    <col min="16134" max="16134" width="48.140625" style="134" customWidth="1"/>
    <col min="16135" max="16384" width="9.140625" style="134"/>
  </cols>
  <sheetData>
    <row r="1" spans="1:14" ht="57.75" customHeight="1">
      <c r="A1" s="151" t="s">
        <v>199</v>
      </c>
      <c r="B1" s="151"/>
      <c r="C1" s="151"/>
      <c r="D1" s="151"/>
      <c r="E1" s="151"/>
      <c r="F1" s="151"/>
    </row>
    <row r="2" spans="1:14" ht="46.5" customHeight="1">
      <c r="A2" s="135" t="s">
        <v>200</v>
      </c>
      <c r="B2" s="136">
        <f>A6</f>
        <v>305363200</v>
      </c>
      <c r="C2" s="137" t="s">
        <v>106</v>
      </c>
      <c r="D2" s="137" t="s">
        <v>104</v>
      </c>
      <c r="E2" s="136">
        <f>B6</f>
        <v>305363200</v>
      </c>
      <c r="F2" s="135" t="s">
        <v>105</v>
      </c>
      <c r="G2" s="138"/>
      <c r="H2" s="138"/>
      <c r="I2" s="138"/>
      <c r="J2" s="138"/>
      <c r="K2" s="138"/>
      <c r="L2" s="138"/>
      <c r="M2" s="138"/>
      <c r="N2" s="138"/>
    </row>
    <row r="3" spans="1:14" ht="25.5" customHeight="1">
      <c r="A3" s="155" t="s">
        <v>108</v>
      </c>
      <c r="B3" s="155"/>
      <c r="C3" s="155"/>
      <c r="D3" s="139"/>
      <c r="E3" s="140"/>
      <c r="F3" s="141"/>
      <c r="G3" s="138"/>
      <c r="H3" s="138"/>
      <c r="I3" s="138"/>
      <c r="J3" s="138"/>
      <c r="K3" s="138"/>
      <c r="L3" s="138"/>
      <c r="M3" s="138"/>
      <c r="N3" s="138"/>
    </row>
    <row r="4" spans="1:14" ht="17.25" customHeight="1" thickBot="1">
      <c r="A4" s="142"/>
      <c r="B4" s="142"/>
      <c r="C4" s="142"/>
      <c r="D4" s="142"/>
      <c r="F4" s="143" t="s">
        <v>107</v>
      </c>
    </row>
    <row r="5" spans="1:14" ht="66" customHeight="1" thickBot="1">
      <c r="A5" s="144" t="s">
        <v>101</v>
      </c>
      <c r="B5" s="152" t="s">
        <v>102</v>
      </c>
      <c r="C5" s="153"/>
      <c r="D5" s="153"/>
      <c r="E5" s="154"/>
      <c r="F5" s="145" t="s">
        <v>103</v>
      </c>
    </row>
    <row r="6" spans="1:14" ht="130.5" customHeight="1" thickBot="1">
      <c r="A6" s="146">
        <f>'세입안(산출내역)'!F36</f>
        <v>305363200</v>
      </c>
      <c r="B6" s="148">
        <f>'세출안(산출내역)'!F73</f>
        <v>305363200</v>
      </c>
      <c r="C6" s="149"/>
      <c r="D6" s="149"/>
      <c r="E6" s="150"/>
      <c r="F6" s="147">
        <f>A6-B6</f>
        <v>0</v>
      </c>
    </row>
  </sheetData>
  <mergeCells count="4">
    <mergeCell ref="B6:E6"/>
    <mergeCell ref="A1:F1"/>
    <mergeCell ref="B5:E5"/>
    <mergeCell ref="A3:C3"/>
  </mergeCells>
  <phoneticPr fontId="1" type="noConversion"/>
  <pageMargins left="0.7" right="0.13" top="0.74803149606299213" bottom="0.74803149606299213" header="0.31496062992125984" footer="0.31496062992125984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B1:S36"/>
  <sheetViews>
    <sheetView zoomScale="85" zoomScaleNormal="85" workbookViewId="0">
      <selection activeCell="F29" sqref="F29"/>
    </sheetView>
  </sheetViews>
  <sheetFormatPr defaultRowHeight="12.75" customHeight="1"/>
  <cols>
    <col min="1" max="1" width="0.5703125" style="94" customWidth="1"/>
    <col min="2" max="5" width="22.7109375" style="130" customWidth="1"/>
    <col min="6" max="6" width="22.7109375" style="131" customWidth="1"/>
    <col min="7" max="7" width="9.85546875" style="132" customWidth="1"/>
    <col min="8" max="8" width="1.85546875" style="133" customWidth="1"/>
    <col min="9" max="9" width="3.85546875" style="133" customWidth="1"/>
    <col min="10" max="10" width="2.7109375" style="133" customWidth="1"/>
    <col min="11" max="11" width="1.85546875" style="133" customWidth="1"/>
    <col min="12" max="12" width="5.28515625" style="133" customWidth="1"/>
    <col min="13" max="13" width="2.140625" style="133" customWidth="1"/>
    <col min="14" max="14" width="1.85546875" style="133" customWidth="1"/>
    <col min="15" max="15" width="14.140625" style="132" customWidth="1"/>
    <col min="16" max="16" width="40.28515625" style="133" customWidth="1"/>
    <col min="17" max="17" width="13.7109375" style="94" hidden="1" customWidth="1"/>
    <col min="18" max="18" width="9.140625" style="94"/>
    <col min="19" max="19" width="14.140625" style="94" bestFit="1" customWidth="1"/>
    <col min="20" max="16384" width="9.140625" style="94"/>
  </cols>
  <sheetData>
    <row r="1" spans="2:18" ht="48.75" customHeight="1">
      <c r="B1" s="164" t="s">
        <v>174</v>
      </c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</row>
    <row r="2" spans="2:18" ht="30.75" customHeight="1">
      <c r="B2" s="165" t="s">
        <v>0</v>
      </c>
      <c r="C2" s="165"/>
      <c r="D2" s="165"/>
      <c r="E2" s="165"/>
      <c r="F2" s="166" t="s">
        <v>124</v>
      </c>
      <c r="G2" s="167" t="s">
        <v>39</v>
      </c>
      <c r="H2" s="168"/>
      <c r="I2" s="168"/>
      <c r="J2" s="168"/>
      <c r="K2" s="168"/>
      <c r="L2" s="168"/>
      <c r="M2" s="168"/>
      <c r="N2" s="168"/>
      <c r="O2" s="168"/>
      <c r="P2" s="169"/>
    </row>
    <row r="3" spans="2:18" ht="30.75" customHeight="1">
      <c r="B3" s="2" t="s">
        <v>1</v>
      </c>
      <c r="C3" s="2" t="s">
        <v>2</v>
      </c>
      <c r="D3" s="2" t="s">
        <v>3</v>
      </c>
      <c r="E3" s="2" t="s">
        <v>4</v>
      </c>
      <c r="F3" s="166"/>
      <c r="G3" s="170"/>
      <c r="H3" s="171"/>
      <c r="I3" s="171"/>
      <c r="J3" s="171"/>
      <c r="K3" s="171"/>
      <c r="L3" s="171"/>
      <c r="M3" s="171"/>
      <c r="N3" s="171"/>
      <c r="O3" s="171"/>
      <c r="P3" s="172"/>
      <c r="Q3" s="95">
        <f>F4+F19+F22</f>
        <v>241024500</v>
      </c>
    </row>
    <row r="4" spans="2:18" ht="15.75" customHeight="1">
      <c r="B4" s="157" t="s">
        <v>5</v>
      </c>
      <c r="C4" s="157" t="s">
        <v>6</v>
      </c>
      <c r="D4" s="157" t="s">
        <v>24</v>
      </c>
      <c r="E4" s="157" t="s">
        <v>24</v>
      </c>
      <c r="F4" s="173">
        <f>ROUNDDOWN((O4+O5+O6),-1)</f>
        <v>36766450</v>
      </c>
      <c r="G4" s="46">
        <f>G19*20%</f>
        <v>12610</v>
      </c>
      <c r="H4" s="35" t="s">
        <v>33</v>
      </c>
      <c r="I4" s="35">
        <v>1</v>
      </c>
      <c r="J4" s="35" t="s">
        <v>34</v>
      </c>
      <c r="K4" s="35" t="s">
        <v>33</v>
      </c>
      <c r="L4" s="35">
        <v>365</v>
      </c>
      <c r="M4" s="35" t="s">
        <v>110</v>
      </c>
      <c r="N4" s="35" t="s">
        <v>35</v>
      </c>
      <c r="O4" s="47">
        <f t="shared" ref="O4:O8" si="0">G4*I4*L4</f>
        <v>4602650</v>
      </c>
      <c r="P4" s="96" t="s">
        <v>67</v>
      </c>
      <c r="Q4" s="97"/>
    </row>
    <row r="5" spans="2:18" ht="15.75" customHeight="1">
      <c r="B5" s="176"/>
      <c r="C5" s="158"/>
      <c r="D5" s="158"/>
      <c r="E5" s="158"/>
      <c r="F5" s="174"/>
      <c r="G5" s="37">
        <f t="shared" ref="G5:G6" si="1">G20*20%</f>
        <v>11702</v>
      </c>
      <c r="H5" s="38" t="s">
        <v>33</v>
      </c>
      <c r="I5" s="38">
        <v>2</v>
      </c>
      <c r="J5" s="38" t="s">
        <v>34</v>
      </c>
      <c r="K5" s="38" t="s">
        <v>33</v>
      </c>
      <c r="L5" s="38">
        <v>365</v>
      </c>
      <c r="M5" s="38" t="s">
        <v>110</v>
      </c>
      <c r="N5" s="38" t="s">
        <v>35</v>
      </c>
      <c r="O5" s="39">
        <f t="shared" si="0"/>
        <v>8542460</v>
      </c>
      <c r="P5" s="98" t="s">
        <v>68</v>
      </c>
      <c r="Q5" s="95"/>
    </row>
    <row r="6" spans="2:18" ht="15.75" customHeight="1">
      <c r="B6" s="176"/>
      <c r="C6" s="158"/>
      <c r="D6" s="159"/>
      <c r="E6" s="159"/>
      <c r="F6" s="175"/>
      <c r="G6" s="41">
        <f t="shared" si="1"/>
        <v>10786</v>
      </c>
      <c r="H6" s="42" t="s">
        <v>33</v>
      </c>
      <c r="I6" s="42">
        <v>6</v>
      </c>
      <c r="J6" s="42" t="s">
        <v>34</v>
      </c>
      <c r="K6" s="42" t="s">
        <v>33</v>
      </c>
      <c r="L6" s="38">
        <v>365</v>
      </c>
      <c r="M6" s="42" t="s">
        <v>69</v>
      </c>
      <c r="N6" s="42" t="s">
        <v>35</v>
      </c>
      <c r="O6" s="43">
        <f t="shared" si="0"/>
        <v>23621340</v>
      </c>
      <c r="P6" s="99" t="s">
        <v>97</v>
      </c>
    </row>
    <row r="7" spans="2:18" ht="17.25" customHeight="1">
      <c r="B7" s="176"/>
      <c r="C7" s="158"/>
      <c r="D7" s="100" t="s">
        <v>137</v>
      </c>
      <c r="E7" s="100" t="s">
        <v>157</v>
      </c>
      <c r="F7" s="101">
        <f>O7</f>
        <v>34492500</v>
      </c>
      <c r="G7" s="46">
        <v>10500</v>
      </c>
      <c r="H7" s="29" t="s">
        <v>33</v>
      </c>
      <c r="I7" s="29">
        <v>9</v>
      </c>
      <c r="J7" s="29" t="s">
        <v>34</v>
      </c>
      <c r="K7" s="29" t="s">
        <v>33</v>
      </c>
      <c r="L7" s="29">
        <f>L4</f>
        <v>365</v>
      </c>
      <c r="M7" s="29" t="s">
        <v>111</v>
      </c>
      <c r="N7" s="29" t="s">
        <v>35</v>
      </c>
      <c r="O7" s="49">
        <f t="shared" si="0"/>
        <v>34492500</v>
      </c>
      <c r="P7" s="102" t="s">
        <v>117</v>
      </c>
      <c r="R7" s="103"/>
    </row>
    <row r="8" spans="2:18" ht="17.25" customHeight="1">
      <c r="B8" s="104"/>
      <c r="C8" s="158"/>
      <c r="D8" s="105" t="s">
        <v>183</v>
      </c>
      <c r="E8" s="105" t="s">
        <v>183</v>
      </c>
      <c r="F8" s="106">
        <f>O8</f>
        <v>4320000</v>
      </c>
      <c r="G8" s="56">
        <v>120000</v>
      </c>
      <c r="H8" s="29" t="s">
        <v>33</v>
      </c>
      <c r="I8" s="29">
        <v>3</v>
      </c>
      <c r="J8" s="29" t="s">
        <v>34</v>
      </c>
      <c r="K8" s="29" t="s">
        <v>33</v>
      </c>
      <c r="L8" s="29">
        <v>12</v>
      </c>
      <c r="M8" s="29" t="s">
        <v>36</v>
      </c>
      <c r="N8" s="29" t="s">
        <v>35</v>
      </c>
      <c r="O8" s="49">
        <f t="shared" si="0"/>
        <v>4320000</v>
      </c>
      <c r="P8" s="107" t="s">
        <v>185</v>
      </c>
      <c r="R8" s="103"/>
    </row>
    <row r="9" spans="2:18" ht="15.75" customHeight="1">
      <c r="B9" s="100"/>
      <c r="C9" s="159"/>
      <c r="D9" s="108" t="s">
        <v>118</v>
      </c>
      <c r="E9" s="108" t="s">
        <v>118</v>
      </c>
      <c r="F9" s="109">
        <f>O9</f>
        <v>3000000</v>
      </c>
      <c r="G9" s="56">
        <v>0</v>
      </c>
      <c r="H9" s="29" t="s">
        <v>33</v>
      </c>
      <c r="I9" s="29"/>
      <c r="J9" s="29" t="s">
        <v>34</v>
      </c>
      <c r="K9" s="29" t="s">
        <v>33</v>
      </c>
      <c r="L9" s="29">
        <v>12</v>
      </c>
      <c r="M9" s="29" t="s">
        <v>77</v>
      </c>
      <c r="N9" s="29" t="s">
        <v>35</v>
      </c>
      <c r="O9" s="49">
        <v>3000000</v>
      </c>
      <c r="P9" s="110" t="s">
        <v>184</v>
      </c>
      <c r="R9" s="103"/>
    </row>
    <row r="10" spans="2:18" ht="15.75" customHeight="1">
      <c r="B10" s="108" t="s">
        <v>11</v>
      </c>
      <c r="C10" s="111" t="s">
        <v>11</v>
      </c>
      <c r="D10" s="111" t="s">
        <v>11</v>
      </c>
      <c r="E10" s="111" t="s">
        <v>11</v>
      </c>
      <c r="F10" s="109">
        <f>O10</f>
        <v>0</v>
      </c>
      <c r="G10" s="56"/>
      <c r="H10" s="29"/>
      <c r="I10" s="29"/>
      <c r="J10" s="29"/>
      <c r="K10" s="29"/>
      <c r="L10" s="29"/>
      <c r="M10" s="29"/>
      <c r="N10" s="29"/>
      <c r="O10" s="49">
        <f t="shared" ref="O10:O27" si="2">G10*I10*L10</f>
        <v>0</v>
      </c>
      <c r="P10" s="112"/>
      <c r="R10" s="113"/>
    </row>
    <row r="11" spans="2:18" ht="15.75" customHeight="1">
      <c r="B11" s="157" t="s">
        <v>14</v>
      </c>
      <c r="C11" s="157" t="s">
        <v>14</v>
      </c>
      <c r="D11" s="157" t="s">
        <v>129</v>
      </c>
      <c r="E11" s="157" t="s">
        <v>129</v>
      </c>
      <c r="F11" s="173">
        <f>ROUNDDOWN((SUM(O11:O13)),-1)</f>
        <v>0</v>
      </c>
      <c r="G11" s="51">
        <v>268052</v>
      </c>
      <c r="H11" s="38" t="s">
        <v>33</v>
      </c>
      <c r="I11" s="38">
        <v>0</v>
      </c>
      <c r="J11" s="38" t="s">
        <v>34</v>
      </c>
      <c r="K11" s="38" t="s">
        <v>33</v>
      </c>
      <c r="L11" s="38">
        <v>12</v>
      </c>
      <c r="M11" s="38" t="s">
        <v>113</v>
      </c>
      <c r="N11" s="38" t="s">
        <v>35</v>
      </c>
      <c r="O11" s="39">
        <f>G11*I11*L11</f>
        <v>0</v>
      </c>
      <c r="P11" s="40" t="s">
        <v>139</v>
      </c>
      <c r="R11" s="103"/>
    </row>
    <row r="12" spans="2:18" ht="15.75" customHeight="1">
      <c r="B12" s="158"/>
      <c r="C12" s="158"/>
      <c r="D12" s="158"/>
      <c r="E12" s="158"/>
      <c r="F12" s="174"/>
      <c r="G12" s="51">
        <v>36434</v>
      </c>
      <c r="H12" s="38" t="s">
        <v>33</v>
      </c>
      <c r="I12" s="38">
        <f>I11</f>
        <v>0</v>
      </c>
      <c r="J12" s="38" t="s">
        <v>34</v>
      </c>
      <c r="K12" s="38" t="s">
        <v>33</v>
      </c>
      <c r="L12" s="38">
        <v>1</v>
      </c>
      <c r="M12" s="38" t="s">
        <v>112</v>
      </c>
      <c r="N12" s="38" t="s">
        <v>35</v>
      </c>
      <c r="O12" s="39">
        <f t="shared" ref="O12:O13" si="3">G12*I12*L12</f>
        <v>0</v>
      </c>
      <c r="P12" s="40" t="s">
        <v>140</v>
      </c>
    </row>
    <row r="13" spans="2:18" ht="15.75" customHeight="1">
      <c r="B13" s="158"/>
      <c r="C13" s="158"/>
      <c r="D13" s="158"/>
      <c r="E13" s="158"/>
      <c r="F13" s="174"/>
      <c r="G13" s="51">
        <v>37300</v>
      </c>
      <c r="H13" s="38" t="s">
        <v>33</v>
      </c>
      <c r="I13" s="38">
        <f>I11</f>
        <v>0</v>
      </c>
      <c r="J13" s="38" t="s">
        <v>34</v>
      </c>
      <c r="K13" s="38" t="s">
        <v>33</v>
      </c>
      <c r="L13" s="38">
        <v>2</v>
      </c>
      <c r="M13" s="38" t="s">
        <v>112</v>
      </c>
      <c r="N13" s="38" t="s">
        <v>35</v>
      </c>
      <c r="O13" s="39">
        <f t="shared" si="3"/>
        <v>0</v>
      </c>
      <c r="P13" s="40" t="s">
        <v>138</v>
      </c>
    </row>
    <row r="14" spans="2:18" ht="15.75" customHeight="1">
      <c r="B14" s="158"/>
      <c r="C14" s="158"/>
      <c r="D14" s="100"/>
      <c r="E14" s="100"/>
      <c r="F14" s="101"/>
      <c r="G14" s="51"/>
      <c r="H14" s="38"/>
      <c r="I14" s="38">
        <f>I4+I5+I6</f>
        <v>9</v>
      </c>
      <c r="J14" s="38"/>
      <c r="K14" s="38"/>
      <c r="L14" s="38"/>
      <c r="M14" s="38"/>
      <c r="N14" s="38"/>
      <c r="O14" s="39"/>
      <c r="P14" s="40"/>
    </row>
    <row r="15" spans="2:18" ht="15.75" customHeight="1">
      <c r="B15" s="158"/>
      <c r="C15" s="158"/>
      <c r="D15" s="108" t="s">
        <v>12</v>
      </c>
      <c r="E15" s="108" t="s">
        <v>12</v>
      </c>
      <c r="F15" s="109"/>
      <c r="G15" s="56"/>
      <c r="H15" s="29"/>
      <c r="I15" s="29"/>
      <c r="J15" s="29"/>
      <c r="K15" s="29"/>
      <c r="L15" s="29"/>
      <c r="M15" s="29"/>
      <c r="N15" s="29"/>
      <c r="O15" s="49">
        <f t="shared" si="2"/>
        <v>0</v>
      </c>
      <c r="P15" s="112"/>
    </row>
    <row r="16" spans="2:18" ht="15.75" customHeight="1">
      <c r="B16" s="159"/>
      <c r="C16" s="159"/>
      <c r="D16" s="108" t="s">
        <v>13</v>
      </c>
      <c r="E16" s="108" t="s">
        <v>15</v>
      </c>
      <c r="F16" s="114"/>
      <c r="G16" s="53"/>
      <c r="H16" s="54"/>
      <c r="I16" s="54"/>
      <c r="J16" s="54"/>
      <c r="K16" s="54"/>
      <c r="L16" s="54"/>
      <c r="M16" s="54"/>
      <c r="N16" s="54"/>
      <c r="O16" s="53"/>
      <c r="P16" s="112"/>
    </row>
    <row r="17" spans="2:19" ht="15.75" customHeight="1">
      <c r="B17" s="156" t="s">
        <v>16</v>
      </c>
      <c r="C17" s="156" t="s">
        <v>16</v>
      </c>
      <c r="D17" s="108" t="s">
        <v>17</v>
      </c>
      <c r="E17" s="108" t="s">
        <v>17</v>
      </c>
      <c r="F17" s="109"/>
      <c r="G17" s="56"/>
      <c r="H17" s="29"/>
      <c r="I17" s="29"/>
      <c r="J17" s="29"/>
      <c r="K17" s="29"/>
      <c r="L17" s="29"/>
      <c r="M17" s="29"/>
      <c r="N17" s="29"/>
      <c r="O17" s="49">
        <f t="shared" si="2"/>
        <v>0</v>
      </c>
      <c r="P17" s="112"/>
    </row>
    <row r="18" spans="2:19" ht="15.75" customHeight="1">
      <c r="B18" s="156"/>
      <c r="C18" s="156"/>
      <c r="D18" s="108" t="s">
        <v>18</v>
      </c>
      <c r="E18" s="115" t="s">
        <v>18</v>
      </c>
      <c r="F18" s="109">
        <f>O18</f>
        <v>0</v>
      </c>
      <c r="G18" s="46">
        <v>0</v>
      </c>
      <c r="H18" s="35" t="s">
        <v>33</v>
      </c>
      <c r="I18" s="35"/>
      <c r="J18" s="35"/>
      <c r="K18" s="35"/>
      <c r="L18" s="35">
        <v>12</v>
      </c>
      <c r="M18" s="35" t="s">
        <v>77</v>
      </c>
      <c r="N18" s="35" t="s">
        <v>35</v>
      </c>
      <c r="O18" s="47">
        <f>G18*L18</f>
        <v>0</v>
      </c>
      <c r="P18" s="96" t="s">
        <v>109</v>
      </c>
    </row>
    <row r="19" spans="2:19" ht="15.75" customHeight="1">
      <c r="B19" s="162" t="s">
        <v>72</v>
      </c>
      <c r="C19" s="162" t="s">
        <v>72</v>
      </c>
      <c r="D19" s="157" t="s">
        <v>19</v>
      </c>
      <c r="E19" s="156" t="s">
        <v>19</v>
      </c>
      <c r="F19" s="185">
        <f>ROUNDDOWN((SUM(O19:O21)),-1)</f>
        <v>147065800</v>
      </c>
      <c r="G19" s="46">
        <v>63050</v>
      </c>
      <c r="H19" s="35" t="s">
        <v>33</v>
      </c>
      <c r="I19" s="35">
        <f>I4</f>
        <v>1</v>
      </c>
      <c r="J19" s="35" t="s">
        <v>34</v>
      </c>
      <c r="K19" s="35" t="s">
        <v>33</v>
      </c>
      <c r="L19" s="35">
        <f>L4</f>
        <v>365</v>
      </c>
      <c r="M19" s="35" t="s">
        <v>69</v>
      </c>
      <c r="N19" s="35" t="s">
        <v>35</v>
      </c>
      <c r="O19" s="34">
        <f t="shared" ref="O19:O21" si="4">(G19*I19*L19)*80%</f>
        <v>18410600</v>
      </c>
      <c r="P19" s="96" t="s">
        <v>41</v>
      </c>
    </row>
    <row r="20" spans="2:19" ht="15.75" customHeight="1">
      <c r="B20" s="163"/>
      <c r="C20" s="163"/>
      <c r="D20" s="158"/>
      <c r="E20" s="156"/>
      <c r="F20" s="185"/>
      <c r="G20" s="37">
        <v>58510</v>
      </c>
      <c r="H20" s="38" t="s">
        <v>33</v>
      </c>
      <c r="I20" s="38">
        <f>I5</f>
        <v>2</v>
      </c>
      <c r="J20" s="38" t="s">
        <v>34</v>
      </c>
      <c r="K20" s="38" t="s">
        <v>33</v>
      </c>
      <c r="L20" s="38">
        <f>L19</f>
        <v>365</v>
      </c>
      <c r="M20" s="38" t="s">
        <v>69</v>
      </c>
      <c r="N20" s="38" t="s">
        <v>35</v>
      </c>
      <c r="O20" s="51">
        <f t="shared" si="4"/>
        <v>34169840</v>
      </c>
      <c r="P20" s="98" t="s">
        <v>42</v>
      </c>
    </row>
    <row r="21" spans="2:19" ht="15.75" customHeight="1">
      <c r="B21" s="163"/>
      <c r="C21" s="163"/>
      <c r="D21" s="158"/>
      <c r="E21" s="156"/>
      <c r="F21" s="185"/>
      <c r="G21" s="37">
        <v>53930</v>
      </c>
      <c r="H21" s="38" t="s">
        <v>33</v>
      </c>
      <c r="I21" s="38">
        <f>I6</f>
        <v>6</v>
      </c>
      <c r="J21" s="38" t="s">
        <v>34</v>
      </c>
      <c r="K21" s="38" t="s">
        <v>33</v>
      </c>
      <c r="L21" s="38">
        <v>365</v>
      </c>
      <c r="M21" s="38" t="s">
        <v>69</v>
      </c>
      <c r="N21" s="38" t="s">
        <v>35</v>
      </c>
      <c r="O21" s="51">
        <f t="shared" si="4"/>
        <v>94485360</v>
      </c>
      <c r="P21" s="98" t="s">
        <v>173</v>
      </c>
    </row>
    <row r="22" spans="2:19" ht="15.75" customHeight="1">
      <c r="B22" s="163"/>
      <c r="C22" s="163"/>
      <c r="D22" s="158"/>
      <c r="E22" s="111" t="s">
        <v>182</v>
      </c>
      <c r="F22" s="116">
        <f>ROUNDDOWN((SUM(O22:O22)),-1)</f>
        <v>57192250</v>
      </c>
      <c r="G22" s="46">
        <f>(((O19+O20+O21)/365)*(I22/I14))</f>
        <v>156691.11111111112</v>
      </c>
      <c r="H22" s="35" t="s">
        <v>33</v>
      </c>
      <c r="I22" s="35">
        <v>3.5</v>
      </c>
      <c r="J22" s="35" t="s">
        <v>193</v>
      </c>
      <c r="K22" s="35" t="s">
        <v>33</v>
      </c>
      <c r="L22" s="35">
        <f>L21</f>
        <v>365</v>
      </c>
      <c r="M22" s="35" t="s">
        <v>121</v>
      </c>
      <c r="N22" s="35" t="s">
        <v>35</v>
      </c>
      <c r="O22" s="34">
        <f>(G22*L22)</f>
        <v>57192255.55555556</v>
      </c>
      <c r="P22" s="96" t="s">
        <v>194</v>
      </c>
      <c r="Q22" s="177"/>
      <c r="R22" s="178"/>
      <c r="S22" s="178"/>
    </row>
    <row r="23" spans="2:19" ht="15.75" customHeight="1">
      <c r="B23" s="156" t="s">
        <v>21</v>
      </c>
      <c r="C23" s="156" t="s">
        <v>21</v>
      </c>
      <c r="D23" s="111" t="s">
        <v>20</v>
      </c>
      <c r="E23" s="115"/>
      <c r="F23" s="117">
        <f>O23</f>
        <v>0</v>
      </c>
      <c r="G23" s="56"/>
      <c r="H23" s="29"/>
      <c r="I23" s="29"/>
      <c r="J23" s="29"/>
      <c r="K23" s="29"/>
      <c r="L23" s="29"/>
      <c r="M23" s="29"/>
      <c r="N23" s="29"/>
      <c r="O23" s="49">
        <f t="shared" si="2"/>
        <v>0</v>
      </c>
      <c r="P23" s="118"/>
    </row>
    <row r="24" spans="2:19" ht="15.75" customHeight="1">
      <c r="B24" s="156"/>
      <c r="C24" s="156"/>
      <c r="D24" s="111" t="s">
        <v>22</v>
      </c>
      <c r="E24" s="115" t="s">
        <v>22</v>
      </c>
      <c r="F24" s="117">
        <f>O24</f>
        <v>17376200</v>
      </c>
      <c r="G24" s="56"/>
      <c r="H24" s="29"/>
      <c r="I24" s="29"/>
      <c r="J24" s="29"/>
      <c r="K24" s="29"/>
      <c r="L24" s="29"/>
      <c r="M24" s="29"/>
      <c r="N24" s="29"/>
      <c r="O24" s="49">
        <v>17376200</v>
      </c>
      <c r="P24" s="118" t="s">
        <v>119</v>
      </c>
    </row>
    <row r="25" spans="2:19" ht="15.75" customHeight="1">
      <c r="B25" s="72" t="s">
        <v>23</v>
      </c>
      <c r="C25" s="72" t="s">
        <v>23</v>
      </c>
      <c r="D25" s="72" t="s">
        <v>100</v>
      </c>
      <c r="E25" s="119" t="s">
        <v>100</v>
      </c>
      <c r="F25" s="117">
        <f t="shared" ref="F25:F28" si="5">O25</f>
        <v>0</v>
      </c>
      <c r="G25" s="56"/>
      <c r="H25" s="29"/>
      <c r="I25" s="29"/>
      <c r="J25" s="29"/>
      <c r="K25" s="29"/>
      <c r="L25" s="29"/>
      <c r="M25" s="29"/>
      <c r="N25" s="29"/>
      <c r="O25" s="49">
        <f t="shared" si="2"/>
        <v>0</v>
      </c>
      <c r="P25" s="118"/>
    </row>
    <row r="26" spans="2:19" ht="15.75" customHeight="1">
      <c r="B26" s="160" t="s">
        <v>7</v>
      </c>
      <c r="C26" s="160" t="s">
        <v>7</v>
      </c>
      <c r="D26" s="72" t="s">
        <v>91</v>
      </c>
      <c r="E26" s="72" t="s">
        <v>91</v>
      </c>
      <c r="F26" s="117">
        <f t="shared" si="5"/>
        <v>100000</v>
      </c>
      <c r="G26" s="56"/>
      <c r="H26" s="29"/>
      <c r="I26" s="29"/>
      <c r="J26" s="29"/>
      <c r="K26" s="29"/>
      <c r="L26" s="29"/>
      <c r="M26" s="29"/>
      <c r="N26" s="29"/>
      <c r="O26" s="49">
        <v>100000</v>
      </c>
      <c r="P26" s="118"/>
    </row>
    <row r="27" spans="2:19" ht="15.75" customHeight="1">
      <c r="B27" s="161"/>
      <c r="C27" s="161"/>
      <c r="D27" s="72" t="s">
        <v>92</v>
      </c>
      <c r="E27" s="72" t="s">
        <v>92</v>
      </c>
      <c r="F27" s="117">
        <f t="shared" si="5"/>
        <v>0</v>
      </c>
      <c r="G27" s="56"/>
      <c r="H27" s="29"/>
      <c r="I27" s="29"/>
      <c r="J27" s="29"/>
      <c r="K27" s="29"/>
      <c r="L27" s="29"/>
      <c r="M27" s="29"/>
      <c r="N27" s="29"/>
      <c r="O27" s="49">
        <f t="shared" si="2"/>
        <v>0</v>
      </c>
      <c r="P27" s="118"/>
    </row>
    <row r="28" spans="2:19" ht="15.75" customHeight="1">
      <c r="B28" s="160" t="s">
        <v>8</v>
      </c>
      <c r="C28" s="160" t="s">
        <v>8</v>
      </c>
      <c r="D28" s="120" t="s">
        <v>93</v>
      </c>
      <c r="E28" s="120" t="s">
        <v>94</v>
      </c>
      <c r="F28" s="117">
        <f t="shared" si="5"/>
        <v>0</v>
      </c>
      <c r="G28" s="179"/>
      <c r="H28" s="180"/>
      <c r="I28" s="180"/>
      <c r="J28" s="180"/>
      <c r="K28" s="180"/>
      <c r="L28" s="180"/>
      <c r="M28" s="180"/>
      <c r="N28" s="180"/>
      <c r="O28" s="181"/>
      <c r="P28" s="121"/>
    </row>
    <row r="29" spans="2:19" ht="15.75" customHeight="1">
      <c r="B29" s="160"/>
      <c r="C29" s="160"/>
      <c r="D29" s="183" t="s">
        <v>96</v>
      </c>
      <c r="E29" s="120" t="s">
        <v>95</v>
      </c>
      <c r="F29" s="117">
        <f>G29</f>
        <v>50000</v>
      </c>
      <c r="G29" s="179">
        <v>50000</v>
      </c>
      <c r="H29" s="180"/>
      <c r="I29" s="180"/>
      <c r="J29" s="180"/>
      <c r="K29" s="180"/>
      <c r="L29" s="180"/>
      <c r="M29" s="180"/>
      <c r="N29" s="180"/>
      <c r="O29" s="181"/>
      <c r="P29" s="122"/>
    </row>
    <row r="30" spans="2:19" ht="15.75" customHeight="1">
      <c r="B30" s="160"/>
      <c r="C30" s="160"/>
      <c r="D30" s="189"/>
      <c r="E30" s="120" t="s">
        <v>141</v>
      </c>
      <c r="F30" s="117">
        <f>O30</f>
        <v>0</v>
      </c>
      <c r="G30" s="41"/>
      <c r="H30" s="42" t="s">
        <v>142</v>
      </c>
      <c r="I30" s="42">
        <v>5</v>
      </c>
      <c r="J30" s="42" t="s">
        <v>143</v>
      </c>
      <c r="K30" s="42" t="s">
        <v>142</v>
      </c>
      <c r="L30" s="42">
        <v>12</v>
      </c>
      <c r="M30" s="42" t="s">
        <v>144</v>
      </c>
      <c r="N30" s="42" t="s">
        <v>145</v>
      </c>
      <c r="O30" s="123">
        <f>G30*I30*L30</f>
        <v>0</v>
      </c>
      <c r="P30" s="122"/>
    </row>
    <row r="31" spans="2:19" ht="15.75" customHeight="1">
      <c r="B31" s="160"/>
      <c r="C31" s="160"/>
      <c r="D31" s="184"/>
      <c r="E31" s="120" t="s">
        <v>96</v>
      </c>
      <c r="F31" s="117">
        <f>O31</f>
        <v>5000000</v>
      </c>
      <c r="G31" s="41"/>
      <c r="H31" s="42"/>
      <c r="I31" s="42"/>
      <c r="J31" s="42"/>
      <c r="K31" s="42"/>
      <c r="L31" s="42"/>
      <c r="M31" s="42"/>
      <c r="N31" s="42"/>
      <c r="O31" s="123">
        <v>5000000</v>
      </c>
      <c r="P31" s="122"/>
    </row>
    <row r="32" spans="2:19" ht="15.75" customHeight="1">
      <c r="B32" s="186" t="s">
        <v>76</v>
      </c>
      <c r="C32" s="187"/>
      <c r="D32" s="188"/>
      <c r="E32" s="59"/>
      <c r="F32" s="60">
        <f>SUM(F4:F31)</f>
        <v>305363200</v>
      </c>
      <c r="G32" s="124"/>
      <c r="H32" s="125"/>
      <c r="I32" s="125"/>
      <c r="J32" s="125"/>
      <c r="K32" s="125"/>
      <c r="L32" s="125"/>
      <c r="M32" s="125"/>
      <c r="N32" s="125"/>
      <c r="O32" s="126"/>
      <c r="P32" s="64"/>
    </row>
    <row r="33" spans="2:16" ht="15.75" customHeight="1">
      <c r="B33" s="183" t="s">
        <v>195</v>
      </c>
      <c r="C33" s="120" t="s">
        <v>61</v>
      </c>
      <c r="D33" s="127" t="s">
        <v>180</v>
      </c>
      <c r="E33" s="127" t="s">
        <v>180</v>
      </c>
      <c r="F33" s="117">
        <f>O33</f>
        <v>0</v>
      </c>
      <c r="G33" s="41">
        <f>'세출안(산출내역)'!G67</f>
        <v>0</v>
      </c>
      <c r="H33" s="42" t="s">
        <v>33</v>
      </c>
      <c r="I33" s="42"/>
      <c r="J33" s="42"/>
      <c r="K33" s="42" t="s">
        <v>33</v>
      </c>
      <c r="L33" s="42">
        <v>12</v>
      </c>
      <c r="M33" s="42" t="s">
        <v>36</v>
      </c>
      <c r="N33" s="42" t="s">
        <v>35</v>
      </c>
      <c r="O33" s="123">
        <f>G33*L33</f>
        <v>0</v>
      </c>
      <c r="P33" s="128"/>
    </row>
    <row r="34" spans="2:16" ht="15.75" customHeight="1">
      <c r="B34" s="184"/>
      <c r="C34" s="120" t="s">
        <v>196</v>
      </c>
      <c r="D34" s="127" t="s">
        <v>181</v>
      </c>
      <c r="E34" s="127" t="s">
        <v>181</v>
      </c>
      <c r="F34" s="117">
        <f>O34</f>
        <v>0</v>
      </c>
      <c r="G34" s="41">
        <f>'세출안(산출내역)'!G68</f>
        <v>0</v>
      </c>
      <c r="H34" s="42" t="s">
        <v>33</v>
      </c>
      <c r="I34" s="42"/>
      <c r="J34" s="42"/>
      <c r="K34" s="42" t="s">
        <v>33</v>
      </c>
      <c r="L34" s="42">
        <v>12</v>
      </c>
      <c r="M34" s="42" t="s">
        <v>36</v>
      </c>
      <c r="N34" s="42" t="s">
        <v>35</v>
      </c>
      <c r="O34" s="123">
        <f>G34*L34</f>
        <v>0</v>
      </c>
      <c r="P34" s="128"/>
    </row>
    <row r="35" spans="2:16" ht="15.75" customHeight="1">
      <c r="B35" s="186" t="s">
        <v>76</v>
      </c>
      <c r="C35" s="187"/>
      <c r="D35" s="188"/>
      <c r="E35" s="59"/>
      <c r="F35" s="60">
        <f>SUM(F33:F34)</f>
        <v>0</v>
      </c>
      <c r="G35" s="61"/>
      <c r="H35" s="62"/>
      <c r="I35" s="62"/>
      <c r="J35" s="62"/>
      <c r="K35" s="62"/>
      <c r="L35" s="62"/>
      <c r="M35" s="62"/>
      <c r="N35" s="62"/>
      <c r="O35" s="63"/>
      <c r="P35" s="64"/>
    </row>
    <row r="36" spans="2:16" ht="15.75" customHeight="1">
      <c r="B36" s="182" t="s">
        <v>9</v>
      </c>
      <c r="C36" s="182"/>
      <c r="D36" s="182"/>
      <c r="E36" s="182"/>
      <c r="F36" s="1">
        <f>F35+F32</f>
        <v>305363200</v>
      </c>
      <c r="G36" s="179"/>
      <c r="H36" s="180"/>
      <c r="I36" s="180"/>
      <c r="J36" s="180"/>
      <c r="K36" s="180"/>
      <c r="L36" s="180"/>
      <c r="M36" s="180"/>
      <c r="N36" s="180"/>
      <c r="O36" s="181"/>
      <c r="P36" s="129"/>
    </row>
  </sheetData>
  <mergeCells count="36">
    <mergeCell ref="Q22:S22"/>
    <mergeCell ref="G36:O36"/>
    <mergeCell ref="G29:O29"/>
    <mergeCell ref="G28:O28"/>
    <mergeCell ref="B36:E36"/>
    <mergeCell ref="B23:B24"/>
    <mergeCell ref="C23:C24"/>
    <mergeCell ref="D19:D22"/>
    <mergeCell ref="B33:B34"/>
    <mergeCell ref="E19:E21"/>
    <mergeCell ref="F19:F21"/>
    <mergeCell ref="B32:D32"/>
    <mergeCell ref="B35:D35"/>
    <mergeCell ref="D29:D31"/>
    <mergeCell ref="B1:P1"/>
    <mergeCell ref="B2:E2"/>
    <mergeCell ref="F2:F3"/>
    <mergeCell ref="G2:P3"/>
    <mergeCell ref="E11:E13"/>
    <mergeCell ref="D11:D13"/>
    <mergeCell ref="E4:E6"/>
    <mergeCell ref="F4:F6"/>
    <mergeCell ref="B4:B7"/>
    <mergeCell ref="B11:B16"/>
    <mergeCell ref="C11:C16"/>
    <mergeCell ref="F11:F13"/>
    <mergeCell ref="D4:D6"/>
    <mergeCell ref="B17:B18"/>
    <mergeCell ref="C17:C18"/>
    <mergeCell ref="C4:C9"/>
    <mergeCell ref="C28:C31"/>
    <mergeCell ref="B26:B27"/>
    <mergeCell ref="C26:C27"/>
    <mergeCell ref="B28:B31"/>
    <mergeCell ref="C19:C22"/>
    <mergeCell ref="B19:B22"/>
  </mergeCells>
  <phoneticPr fontId="1" type="noConversion"/>
  <pageMargins left="0.35" right="0" top="0.73" bottom="0" header="0" footer="0"/>
  <pageSetup paperSize="9" scale="70" firstPageNumber="4294967295" pageOrder="overThenDown" orientation="landscape" r:id="rId1"/>
  <headerFooter alignWithMargins="0">
    <oddHeader>&amp;L&amp;C&amp;R</oddHeader>
    <oddFooter>&amp;L&amp;C&amp;R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Q77"/>
  <sheetViews>
    <sheetView tabSelected="1" zoomScale="85" zoomScaleNormal="85" zoomScaleSheetLayoutView="85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D19" sqref="D19:D23"/>
    </sheetView>
  </sheetViews>
  <sheetFormatPr defaultRowHeight="12.75" customHeight="1"/>
  <cols>
    <col min="1" max="1" width="2.28515625" style="3" customWidth="1"/>
    <col min="2" max="2" width="13.5703125" style="5" customWidth="1"/>
    <col min="3" max="3" width="11.85546875" style="5" customWidth="1"/>
    <col min="4" max="4" width="29.28515625" style="5" customWidth="1"/>
    <col min="5" max="5" width="26.5703125" style="5" customWidth="1"/>
    <col min="6" max="6" width="19.140625" style="3" customWidth="1"/>
    <col min="7" max="7" width="13.42578125" style="6" customWidth="1"/>
    <col min="8" max="8" width="3.140625" style="7" customWidth="1"/>
    <col min="9" max="9" width="7.28515625" style="3" customWidth="1"/>
    <col min="10" max="10" width="3.7109375" style="3" customWidth="1"/>
    <col min="11" max="11" width="3.140625" style="7" customWidth="1"/>
    <col min="12" max="12" width="4.5703125" style="3" customWidth="1"/>
    <col min="13" max="13" width="3" style="3" customWidth="1"/>
    <col min="14" max="14" width="3.140625" style="7" customWidth="1"/>
    <col min="15" max="15" width="13" style="6" customWidth="1"/>
    <col min="16" max="16" width="40.28515625" style="8" customWidth="1"/>
    <col min="17" max="17" width="16" style="3" hidden="1" customWidth="1"/>
    <col min="18" max="16384" width="9.140625" style="3"/>
  </cols>
  <sheetData>
    <row r="1" spans="1:17" ht="48.75" customHeight="1">
      <c r="B1" s="210" t="s">
        <v>187</v>
      </c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4">
        <f>'세입안(산출내역)'!Q3</f>
        <v>241024500</v>
      </c>
    </row>
    <row r="2" spans="1:17" ht="4.5" hidden="1" customHeight="1"/>
    <row r="3" spans="1:17" ht="30.75" customHeight="1">
      <c r="A3" s="9"/>
      <c r="B3" s="211" t="s">
        <v>0</v>
      </c>
      <c r="C3" s="211"/>
      <c r="D3" s="211"/>
      <c r="E3" s="211"/>
      <c r="F3" s="211" t="s">
        <v>123</v>
      </c>
      <c r="G3" s="218" t="s">
        <v>130</v>
      </c>
      <c r="H3" s="219"/>
      <c r="I3" s="219"/>
      <c r="J3" s="219"/>
      <c r="K3" s="219"/>
      <c r="L3" s="219"/>
      <c r="M3" s="219"/>
      <c r="N3" s="219"/>
      <c r="O3" s="219"/>
      <c r="P3" s="10"/>
      <c r="Q3" s="4">
        <f>F5+F17+F19</f>
        <v>159332230</v>
      </c>
    </row>
    <row r="4" spans="1:17" ht="30.75" customHeight="1">
      <c r="A4" s="9"/>
      <c r="B4" s="11" t="s">
        <v>1</v>
      </c>
      <c r="C4" s="11" t="s">
        <v>2</v>
      </c>
      <c r="D4" s="11" t="s">
        <v>3</v>
      </c>
      <c r="E4" s="11" t="s">
        <v>4</v>
      </c>
      <c r="F4" s="211"/>
      <c r="G4" s="220"/>
      <c r="H4" s="221"/>
      <c r="I4" s="221"/>
      <c r="J4" s="221"/>
      <c r="K4" s="221"/>
      <c r="L4" s="221"/>
      <c r="M4" s="221"/>
      <c r="N4" s="221"/>
      <c r="O4" s="221"/>
      <c r="P4" s="12">
        <f>Q3/Q1</f>
        <v>0.66106238162510456</v>
      </c>
      <c r="Q4" s="13"/>
    </row>
    <row r="5" spans="1:17" ht="15" customHeight="1">
      <c r="A5" s="9"/>
      <c r="B5" s="212" t="s">
        <v>43</v>
      </c>
      <c r="C5" s="212" t="s">
        <v>44</v>
      </c>
      <c r="D5" s="212" t="s">
        <v>10</v>
      </c>
      <c r="E5" s="212" t="s">
        <v>146</v>
      </c>
      <c r="F5" s="215">
        <f>SUM(O5:O8)</f>
        <v>134700000</v>
      </c>
      <c r="G5" s="14">
        <v>2850000</v>
      </c>
      <c r="H5" s="15" t="s">
        <v>33</v>
      </c>
      <c r="I5" s="15">
        <v>1</v>
      </c>
      <c r="J5" s="15" t="s">
        <v>34</v>
      </c>
      <c r="K5" s="15" t="s">
        <v>33</v>
      </c>
      <c r="L5" s="15">
        <v>12</v>
      </c>
      <c r="M5" s="15" t="s">
        <v>36</v>
      </c>
      <c r="N5" s="15" t="s">
        <v>35</v>
      </c>
      <c r="O5" s="16">
        <f t="shared" ref="O5:O14" si="0">G5*I5*L5</f>
        <v>34200000</v>
      </c>
      <c r="P5" s="17" t="s">
        <v>132</v>
      </c>
      <c r="Q5" s="4"/>
    </row>
    <row r="6" spans="1:17" ht="15" customHeight="1">
      <c r="A6" s="9"/>
      <c r="B6" s="213"/>
      <c r="C6" s="213"/>
      <c r="D6" s="213"/>
      <c r="E6" s="213"/>
      <c r="F6" s="216"/>
      <c r="G6" s="18">
        <v>1925000</v>
      </c>
      <c r="H6" s="19" t="s">
        <v>33</v>
      </c>
      <c r="I6" s="19">
        <v>1</v>
      </c>
      <c r="J6" s="19" t="s">
        <v>34</v>
      </c>
      <c r="K6" s="19" t="s">
        <v>33</v>
      </c>
      <c r="L6" s="19">
        <v>12</v>
      </c>
      <c r="M6" s="19" t="s">
        <v>36</v>
      </c>
      <c r="N6" s="19" t="s">
        <v>35</v>
      </c>
      <c r="O6" s="20">
        <f t="shared" si="0"/>
        <v>23100000</v>
      </c>
      <c r="P6" s="17" t="s">
        <v>82</v>
      </c>
      <c r="Q6" s="4"/>
    </row>
    <row r="7" spans="1:17" ht="15" customHeight="1">
      <c r="A7" s="9"/>
      <c r="B7" s="213"/>
      <c r="C7" s="213"/>
      <c r="D7" s="213"/>
      <c r="E7" s="213"/>
      <c r="F7" s="216"/>
      <c r="G7" s="18">
        <v>2150000</v>
      </c>
      <c r="H7" s="19" t="s">
        <v>33</v>
      </c>
      <c r="I7" s="19">
        <v>3</v>
      </c>
      <c r="J7" s="19" t="s">
        <v>34</v>
      </c>
      <c r="K7" s="19" t="s">
        <v>33</v>
      </c>
      <c r="L7" s="19">
        <v>12</v>
      </c>
      <c r="M7" s="19" t="s">
        <v>36</v>
      </c>
      <c r="N7" s="19" t="s">
        <v>35</v>
      </c>
      <c r="O7" s="20">
        <f t="shared" si="0"/>
        <v>77400000</v>
      </c>
      <c r="P7" s="17" t="s">
        <v>120</v>
      </c>
      <c r="Q7" s="21"/>
    </row>
    <row r="8" spans="1:17" ht="15" customHeight="1">
      <c r="A8" s="9"/>
      <c r="B8" s="213"/>
      <c r="C8" s="213"/>
      <c r="D8" s="213"/>
      <c r="E8" s="214"/>
      <c r="F8" s="217"/>
      <c r="G8" s="22">
        <v>0</v>
      </c>
      <c r="H8" s="23" t="s">
        <v>33</v>
      </c>
      <c r="I8" s="23"/>
      <c r="J8" s="23" t="s">
        <v>34</v>
      </c>
      <c r="K8" s="23" t="s">
        <v>33</v>
      </c>
      <c r="L8" s="23">
        <v>12</v>
      </c>
      <c r="M8" s="23" t="s">
        <v>36</v>
      </c>
      <c r="N8" s="23" t="s">
        <v>35</v>
      </c>
      <c r="O8" s="24">
        <f t="shared" si="0"/>
        <v>0</v>
      </c>
      <c r="P8" s="25" t="s">
        <v>37</v>
      </c>
      <c r="Q8" s="4"/>
    </row>
    <row r="9" spans="1:17" ht="15" customHeight="1">
      <c r="A9" s="9"/>
      <c r="B9" s="213"/>
      <c r="C9" s="213"/>
      <c r="D9" s="213"/>
      <c r="E9" s="212" t="s">
        <v>147</v>
      </c>
      <c r="F9" s="215">
        <f>SUM(O9:O14)</f>
        <v>50688000</v>
      </c>
      <c r="G9" s="14">
        <v>2349000</v>
      </c>
      <c r="H9" s="15" t="s">
        <v>33</v>
      </c>
      <c r="I9" s="15">
        <v>1</v>
      </c>
      <c r="J9" s="15" t="s">
        <v>34</v>
      </c>
      <c r="K9" s="15" t="s">
        <v>33</v>
      </c>
      <c r="L9" s="15">
        <v>12</v>
      </c>
      <c r="M9" s="15" t="s">
        <v>36</v>
      </c>
      <c r="N9" s="15" t="s">
        <v>35</v>
      </c>
      <c r="O9" s="16">
        <f t="shared" si="0"/>
        <v>28188000</v>
      </c>
      <c r="P9" s="17" t="s">
        <v>131</v>
      </c>
      <c r="Q9" s="4"/>
    </row>
    <row r="10" spans="1:17" ht="15" customHeight="1">
      <c r="A10" s="9"/>
      <c r="B10" s="213"/>
      <c r="C10" s="213"/>
      <c r="D10" s="213"/>
      <c r="E10" s="213"/>
      <c r="F10" s="216"/>
      <c r="G10" s="18"/>
      <c r="H10" s="19" t="s">
        <v>33</v>
      </c>
      <c r="I10" s="19"/>
      <c r="J10" s="19" t="s">
        <v>34</v>
      </c>
      <c r="K10" s="19" t="s">
        <v>33</v>
      </c>
      <c r="L10" s="19">
        <v>12</v>
      </c>
      <c r="M10" s="19" t="s">
        <v>36</v>
      </c>
      <c r="N10" s="19" t="s">
        <v>35</v>
      </c>
      <c r="O10" s="20">
        <f t="shared" si="0"/>
        <v>0</v>
      </c>
      <c r="P10" s="17" t="s">
        <v>128</v>
      </c>
      <c r="Q10" s="4"/>
    </row>
    <row r="11" spans="1:17" ht="15" customHeight="1">
      <c r="A11" s="9"/>
      <c r="B11" s="213"/>
      <c r="C11" s="213"/>
      <c r="D11" s="213"/>
      <c r="E11" s="213"/>
      <c r="F11" s="216"/>
      <c r="G11" s="18">
        <v>0</v>
      </c>
      <c r="H11" s="19" t="s">
        <v>33</v>
      </c>
      <c r="I11" s="19"/>
      <c r="J11" s="19" t="s">
        <v>34</v>
      </c>
      <c r="K11" s="19" t="s">
        <v>33</v>
      </c>
      <c r="L11" s="19">
        <v>12</v>
      </c>
      <c r="M11" s="19" t="s">
        <v>36</v>
      </c>
      <c r="N11" s="19" t="s">
        <v>35</v>
      </c>
      <c r="O11" s="20">
        <f t="shared" si="0"/>
        <v>0</v>
      </c>
      <c r="P11" s="17" t="s">
        <v>70</v>
      </c>
      <c r="Q11" s="4"/>
    </row>
    <row r="12" spans="1:17" ht="15" customHeight="1">
      <c r="A12" s="9"/>
      <c r="B12" s="213"/>
      <c r="C12" s="213"/>
      <c r="D12" s="213"/>
      <c r="E12" s="213"/>
      <c r="F12" s="216"/>
      <c r="G12" s="18">
        <v>1875000</v>
      </c>
      <c r="H12" s="19" t="s">
        <v>33</v>
      </c>
      <c r="I12" s="19">
        <v>1</v>
      </c>
      <c r="J12" s="19" t="s">
        <v>34</v>
      </c>
      <c r="K12" s="19" t="s">
        <v>33</v>
      </c>
      <c r="L12" s="19">
        <v>12</v>
      </c>
      <c r="M12" s="19" t="s">
        <v>36</v>
      </c>
      <c r="N12" s="19" t="s">
        <v>35</v>
      </c>
      <c r="O12" s="20">
        <f t="shared" si="0"/>
        <v>22500000</v>
      </c>
      <c r="P12" s="17" t="s">
        <v>71</v>
      </c>
      <c r="Q12" s="4"/>
    </row>
    <row r="13" spans="1:17" ht="15" customHeight="1">
      <c r="A13" s="9"/>
      <c r="B13" s="213"/>
      <c r="C13" s="213"/>
      <c r="D13" s="213"/>
      <c r="E13" s="213"/>
      <c r="F13" s="216"/>
      <c r="G13" s="18">
        <v>0</v>
      </c>
      <c r="H13" s="19" t="s">
        <v>33</v>
      </c>
      <c r="I13" s="19"/>
      <c r="J13" s="19" t="s">
        <v>34</v>
      </c>
      <c r="K13" s="19" t="s">
        <v>33</v>
      </c>
      <c r="L13" s="19">
        <v>12</v>
      </c>
      <c r="M13" s="19" t="s">
        <v>36</v>
      </c>
      <c r="N13" s="19" t="s">
        <v>35</v>
      </c>
      <c r="O13" s="20">
        <f t="shared" si="0"/>
        <v>0</v>
      </c>
      <c r="P13" s="17" t="s">
        <v>125</v>
      </c>
      <c r="Q13" s="4"/>
    </row>
    <row r="14" spans="1:17" ht="15" customHeight="1">
      <c r="A14" s="9"/>
      <c r="B14" s="213"/>
      <c r="C14" s="213"/>
      <c r="D14" s="214"/>
      <c r="E14" s="214"/>
      <c r="F14" s="217"/>
      <c r="G14" s="22">
        <v>0</v>
      </c>
      <c r="H14" s="23" t="s">
        <v>33</v>
      </c>
      <c r="I14" s="23"/>
      <c r="J14" s="23" t="s">
        <v>34</v>
      </c>
      <c r="K14" s="23" t="s">
        <v>33</v>
      </c>
      <c r="L14" s="23">
        <v>12</v>
      </c>
      <c r="M14" s="23" t="s">
        <v>36</v>
      </c>
      <c r="N14" s="23" t="s">
        <v>35</v>
      </c>
      <c r="O14" s="24">
        <f t="shared" si="0"/>
        <v>0</v>
      </c>
      <c r="P14" s="17" t="s">
        <v>126</v>
      </c>
      <c r="Q14" s="4"/>
    </row>
    <row r="15" spans="1:17" ht="15" customHeight="1">
      <c r="A15" s="9"/>
      <c r="B15" s="213"/>
      <c r="C15" s="213"/>
      <c r="D15" s="26" t="s">
        <v>45</v>
      </c>
      <c r="E15" s="26" t="s">
        <v>136</v>
      </c>
      <c r="F15" s="27">
        <f>SUM(O15)</f>
        <v>0</v>
      </c>
      <c r="G15" s="28">
        <v>0</v>
      </c>
      <c r="H15" s="29" t="s">
        <v>33</v>
      </c>
      <c r="I15" s="29"/>
      <c r="J15" s="29" t="s">
        <v>34</v>
      </c>
      <c r="K15" s="29" t="s">
        <v>33</v>
      </c>
      <c r="L15" s="29">
        <v>12</v>
      </c>
      <c r="M15" s="29" t="s">
        <v>36</v>
      </c>
      <c r="N15" s="29" t="s">
        <v>35</v>
      </c>
      <c r="O15" s="28">
        <f t="shared" ref="O15" si="1">G15*I15*L15</f>
        <v>0</v>
      </c>
      <c r="P15" s="30"/>
      <c r="Q15" s="4"/>
    </row>
    <row r="16" spans="1:17" ht="15" customHeight="1">
      <c r="A16" s="9"/>
      <c r="B16" s="213"/>
      <c r="C16" s="213"/>
      <c r="D16" s="31" t="s">
        <v>46</v>
      </c>
      <c r="E16" s="26" t="s">
        <v>74</v>
      </c>
      <c r="F16" s="32">
        <f>G16</f>
        <v>0</v>
      </c>
      <c r="G16" s="28"/>
      <c r="H16" s="29" t="s">
        <v>33</v>
      </c>
      <c r="I16" s="29">
        <v>2</v>
      </c>
      <c r="J16" s="29" t="s">
        <v>34</v>
      </c>
      <c r="K16" s="29" t="s">
        <v>33</v>
      </c>
      <c r="L16" s="29">
        <v>12</v>
      </c>
      <c r="M16" s="29" t="s">
        <v>36</v>
      </c>
      <c r="N16" s="29" t="s">
        <v>35</v>
      </c>
      <c r="O16" s="28">
        <f t="shared" ref="O16" si="2">G16*I16*L16</f>
        <v>0</v>
      </c>
      <c r="P16" s="33"/>
      <c r="Q16" s="4"/>
    </row>
    <row r="17" spans="1:17" ht="33">
      <c r="A17" s="9"/>
      <c r="B17" s="213"/>
      <c r="C17" s="213"/>
      <c r="D17" s="193" t="s">
        <v>73</v>
      </c>
      <c r="E17" s="31" t="s">
        <v>148</v>
      </c>
      <c r="F17" s="32">
        <f>O17</f>
        <v>11025000</v>
      </c>
      <c r="G17" s="28">
        <f>F5-2400000</f>
        <v>132300000</v>
      </c>
      <c r="H17" s="29" t="s">
        <v>33</v>
      </c>
      <c r="I17" s="29">
        <v>12</v>
      </c>
      <c r="J17" s="29"/>
      <c r="K17" s="29"/>
      <c r="L17" s="29"/>
      <c r="M17" s="29"/>
      <c r="N17" s="29" t="s">
        <v>35</v>
      </c>
      <c r="O17" s="28">
        <f>G17/I17</f>
        <v>11025000</v>
      </c>
      <c r="P17" s="33" t="s">
        <v>127</v>
      </c>
      <c r="Q17" s="4"/>
    </row>
    <row r="18" spans="1:17" ht="33">
      <c r="A18" s="9"/>
      <c r="B18" s="213"/>
      <c r="C18" s="213"/>
      <c r="D18" s="195"/>
      <c r="E18" s="31" t="s">
        <v>149</v>
      </c>
      <c r="F18" s="32">
        <f>O18</f>
        <v>4024000</v>
      </c>
      <c r="G18" s="28">
        <f>F9-2400000</f>
        <v>48288000</v>
      </c>
      <c r="H18" s="29" t="s">
        <v>33</v>
      </c>
      <c r="I18" s="29">
        <v>12</v>
      </c>
      <c r="J18" s="29"/>
      <c r="K18" s="29"/>
      <c r="L18" s="29"/>
      <c r="M18" s="29"/>
      <c r="N18" s="29" t="s">
        <v>35</v>
      </c>
      <c r="O18" s="28">
        <f>G18/I18</f>
        <v>4024000</v>
      </c>
      <c r="P18" s="33" t="s">
        <v>127</v>
      </c>
      <c r="Q18" s="4"/>
    </row>
    <row r="19" spans="1:17" ht="15" customHeight="1">
      <c r="A19" s="9"/>
      <c r="B19" s="213"/>
      <c r="C19" s="213"/>
      <c r="D19" s="193" t="s">
        <v>150</v>
      </c>
      <c r="E19" s="26" t="s">
        <v>85</v>
      </c>
      <c r="F19" s="225">
        <v>13607230</v>
      </c>
      <c r="G19" s="34">
        <f>F5</f>
        <v>134700000</v>
      </c>
      <c r="H19" s="35" t="s">
        <v>33</v>
      </c>
      <c r="I19" s="35">
        <v>3.43</v>
      </c>
      <c r="J19" s="35" t="s">
        <v>186</v>
      </c>
      <c r="K19" s="35"/>
      <c r="L19" s="35"/>
      <c r="M19" s="35"/>
      <c r="N19" s="35" t="s">
        <v>35</v>
      </c>
      <c r="O19" s="34">
        <f>ROUNDDOWN(G19*I19/100,-1)</f>
        <v>4620210</v>
      </c>
      <c r="P19" s="36" t="s">
        <v>192</v>
      </c>
      <c r="Q19" s="4"/>
    </row>
    <row r="20" spans="1:17" ht="15" customHeight="1">
      <c r="A20" s="9"/>
      <c r="B20" s="213"/>
      <c r="C20" s="213"/>
      <c r="D20" s="194"/>
      <c r="E20" s="26" t="s">
        <v>86</v>
      </c>
      <c r="F20" s="226"/>
      <c r="G20" s="37">
        <f>O19</f>
        <v>4620210</v>
      </c>
      <c r="H20" s="38" t="s">
        <v>33</v>
      </c>
      <c r="I20" s="38">
        <v>11.52</v>
      </c>
      <c r="J20" s="38" t="s">
        <v>186</v>
      </c>
      <c r="K20" s="38"/>
      <c r="L20" s="38"/>
      <c r="M20" s="38"/>
      <c r="N20" s="38" t="s">
        <v>35</v>
      </c>
      <c r="O20" s="39">
        <f>ROUNDDOWN(G20*I20/100,-1)</f>
        <v>532240</v>
      </c>
      <c r="P20" s="40" t="s">
        <v>191</v>
      </c>
      <c r="Q20" s="4"/>
    </row>
    <row r="21" spans="1:17" ht="15" customHeight="1">
      <c r="A21" s="9"/>
      <c r="B21" s="213"/>
      <c r="C21" s="213"/>
      <c r="D21" s="194"/>
      <c r="E21" s="26" t="s">
        <v>87</v>
      </c>
      <c r="F21" s="226"/>
      <c r="G21" s="37">
        <f>F5</f>
        <v>134700000</v>
      </c>
      <c r="H21" s="38" t="s">
        <v>33</v>
      </c>
      <c r="I21" s="38">
        <v>4.5</v>
      </c>
      <c r="J21" s="38" t="s">
        <v>186</v>
      </c>
      <c r="K21" s="38"/>
      <c r="L21" s="38"/>
      <c r="M21" s="38"/>
      <c r="N21" s="38" t="s">
        <v>35</v>
      </c>
      <c r="O21" s="39">
        <f t="shared" ref="O21:O23" si="3">ROUNDDOWN(G21*I21/100,-1)</f>
        <v>6061500</v>
      </c>
      <c r="P21" s="40" t="s">
        <v>170</v>
      </c>
      <c r="Q21" s="4"/>
    </row>
    <row r="22" spans="1:17" ht="15" customHeight="1">
      <c r="A22" s="9"/>
      <c r="B22" s="213"/>
      <c r="C22" s="213"/>
      <c r="D22" s="194"/>
      <c r="E22" s="26" t="s">
        <v>88</v>
      </c>
      <c r="F22" s="226"/>
      <c r="G22" s="37">
        <f>F5</f>
        <v>134700000</v>
      </c>
      <c r="H22" s="38" t="s">
        <v>33</v>
      </c>
      <c r="I22" s="38">
        <v>1.05</v>
      </c>
      <c r="J22" s="38" t="s">
        <v>186</v>
      </c>
      <c r="K22" s="38"/>
      <c r="L22" s="38"/>
      <c r="M22" s="38"/>
      <c r="N22" s="38" t="s">
        <v>35</v>
      </c>
      <c r="O22" s="39">
        <f t="shared" si="3"/>
        <v>1414350</v>
      </c>
      <c r="P22" s="40" t="s">
        <v>171</v>
      </c>
    </row>
    <row r="23" spans="1:17" ht="15" customHeight="1">
      <c r="A23" s="9"/>
      <c r="B23" s="213"/>
      <c r="C23" s="213"/>
      <c r="D23" s="195"/>
      <c r="E23" s="26" t="s">
        <v>89</v>
      </c>
      <c r="F23" s="227"/>
      <c r="G23" s="41">
        <f>F5</f>
        <v>134700000</v>
      </c>
      <c r="H23" s="42" t="s">
        <v>33</v>
      </c>
      <c r="I23" s="42">
        <v>0.91</v>
      </c>
      <c r="J23" s="42" t="s">
        <v>186</v>
      </c>
      <c r="K23" s="42"/>
      <c r="L23" s="42"/>
      <c r="M23" s="42"/>
      <c r="N23" s="42" t="s">
        <v>35</v>
      </c>
      <c r="O23" s="43">
        <f t="shared" si="3"/>
        <v>1225770</v>
      </c>
      <c r="P23" s="44" t="s">
        <v>172</v>
      </c>
    </row>
    <row r="24" spans="1:17" ht="15" customHeight="1">
      <c r="A24" s="9"/>
      <c r="B24" s="213"/>
      <c r="C24" s="213"/>
      <c r="D24" s="193" t="s">
        <v>151</v>
      </c>
      <c r="E24" s="26" t="s">
        <v>85</v>
      </c>
      <c r="F24" s="225">
        <v>4966470</v>
      </c>
      <c r="G24" s="34">
        <f>F9</f>
        <v>50688000</v>
      </c>
      <c r="H24" s="35" t="s">
        <v>33</v>
      </c>
      <c r="I24" s="35">
        <v>3.43</v>
      </c>
      <c r="J24" s="35" t="s">
        <v>186</v>
      </c>
      <c r="K24" s="35"/>
      <c r="L24" s="35"/>
      <c r="M24" s="35"/>
      <c r="N24" s="35" t="s">
        <v>35</v>
      </c>
      <c r="O24" s="34">
        <f>ROUNDDOWN(G24*I24/100,-1)</f>
        <v>1738590</v>
      </c>
      <c r="P24" s="36" t="s">
        <v>192</v>
      </c>
      <c r="Q24" s="4"/>
    </row>
    <row r="25" spans="1:17" ht="15" customHeight="1">
      <c r="A25" s="9"/>
      <c r="B25" s="213"/>
      <c r="C25" s="213"/>
      <c r="D25" s="194"/>
      <c r="E25" s="26" t="s">
        <v>86</v>
      </c>
      <c r="F25" s="226"/>
      <c r="G25" s="37">
        <f>O24</f>
        <v>1738590</v>
      </c>
      <c r="H25" s="38" t="s">
        <v>33</v>
      </c>
      <c r="I25" s="38">
        <v>11.52</v>
      </c>
      <c r="J25" s="38" t="s">
        <v>186</v>
      </c>
      <c r="K25" s="38"/>
      <c r="L25" s="38"/>
      <c r="M25" s="38"/>
      <c r="N25" s="38" t="s">
        <v>35</v>
      </c>
      <c r="O25" s="39">
        <f>ROUNDDOWN(G25*I25/100,-1)</f>
        <v>200280</v>
      </c>
      <c r="P25" s="40" t="s">
        <v>191</v>
      </c>
      <c r="Q25" s="4"/>
    </row>
    <row r="26" spans="1:17" ht="15" customHeight="1">
      <c r="A26" s="9"/>
      <c r="B26" s="213"/>
      <c r="C26" s="213"/>
      <c r="D26" s="194"/>
      <c r="E26" s="26" t="s">
        <v>87</v>
      </c>
      <c r="F26" s="226"/>
      <c r="G26" s="37">
        <f>F9</f>
        <v>50688000</v>
      </c>
      <c r="H26" s="38" t="s">
        <v>33</v>
      </c>
      <c r="I26" s="38">
        <v>4.5</v>
      </c>
      <c r="J26" s="38" t="s">
        <v>186</v>
      </c>
      <c r="K26" s="38"/>
      <c r="L26" s="38"/>
      <c r="M26" s="38"/>
      <c r="N26" s="38" t="s">
        <v>35</v>
      </c>
      <c r="O26" s="39">
        <f t="shared" ref="O26:O28" si="4">ROUNDDOWN(G26*I26/100,-1)</f>
        <v>2280960</v>
      </c>
      <c r="P26" s="40" t="s">
        <v>170</v>
      </c>
      <c r="Q26" s="4"/>
    </row>
    <row r="27" spans="1:17" ht="15" customHeight="1">
      <c r="A27" s="9"/>
      <c r="B27" s="213"/>
      <c r="C27" s="213"/>
      <c r="D27" s="194"/>
      <c r="E27" s="26" t="s">
        <v>88</v>
      </c>
      <c r="F27" s="226"/>
      <c r="G27" s="37">
        <f>F9</f>
        <v>50688000</v>
      </c>
      <c r="H27" s="38" t="s">
        <v>33</v>
      </c>
      <c r="I27" s="38">
        <v>1.05</v>
      </c>
      <c r="J27" s="38" t="s">
        <v>186</v>
      </c>
      <c r="K27" s="38"/>
      <c r="L27" s="38"/>
      <c r="M27" s="38"/>
      <c r="N27" s="38" t="s">
        <v>35</v>
      </c>
      <c r="O27" s="39">
        <f t="shared" si="4"/>
        <v>532220</v>
      </c>
      <c r="P27" s="40" t="s">
        <v>171</v>
      </c>
    </row>
    <row r="28" spans="1:17" ht="15" customHeight="1">
      <c r="A28" s="9"/>
      <c r="B28" s="213"/>
      <c r="C28" s="214"/>
      <c r="D28" s="195"/>
      <c r="E28" s="26" t="s">
        <v>89</v>
      </c>
      <c r="F28" s="227"/>
      <c r="G28" s="41">
        <f>F9</f>
        <v>50688000</v>
      </c>
      <c r="H28" s="42" t="s">
        <v>33</v>
      </c>
      <c r="I28" s="42">
        <v>0.91</v>
      </c>
      <c r="J28" s="42" t="s">
        <v>186</v>
      </c>
      <c r="K28" s="42"/>
      <c r="L28" s="42"/>
      <c r="M28" s="42"/>
      <c r="N28" s="42" t="s">
        <v>35</v>
      </c>
      <c r="O28" s="43">
        <f t="shared" si="4"/>
        <v>461260</v>
      </c>
      <c r="P28" s="44" t="s">
        <v>172</v>
      </c>
    </row>
    <row r="29" spans="1:17" ht="15" customHeight="1">
      <c r="A29" s="9"/>
      <c r="B29" s="213"/>
      <c r="C29" s="45" t="s">
        <v>47</v>
      </c>
      <c r="D29" s="193" t="s">
        <v>25</v>
      </c>
      <c r="E29" s="193" t="s">
        <v>25</v>
      </c>
      <c r="F29" s="222">
        <f>SUM(O29:O30)</f>
        <v>1560000</v>
      </c>
      <c r="G29" s="46">
        <v>30000</v>
      </c>
      <c r="H29" s="35" t="s">
        <v>33</v>
      </c>
      <c r="I29" s="35"/>
      <c r="J29" s="35"/>
      <c r="K29" s="35"/>
      <c r="L29" s="35">
        <v>12</v>
      </c>
      <c r="M29" s="35" t="s">
        <v>36</v>
      </c>
      <c r="N29" s="35" t="s">
        <v>35</v>
      </c>
      <c r="O29" s="47">
        <f>G29*L29</f>
        <v>360000</v>
      </c>
      <c r="P29" s="202" t="s">
        <v>198</v>
      </c>
    </row>
    <row r="30" spans="1:17" ht="15" customHeight="1">
      <c r="A30" s="9"/>
      <c r="B30" s="213"/>
      <c r="C30" s="48"/>
      <c r="D30" s="195"/>
      <c r="E30" s="195"/>
      <c r="F30" s="224"/>
      <c r="G30" s="41">
        <v>100000</v>
      </c>
      <c r="H30" s="42" t="s">
        <v>33</v>
      </c>
      <c r="I30" s="42"/>
      <c r="J30" s="42"/>
      <c r="K30" s="42"/>
      <c r="L30" s="42">
        <v>12</v>
      </c>
      <c r="M30" s="42" t="s">
        <v>36</v>
      </c>
      <c r="N30" s="42" t="s">
        <v>35</v>
      </c>
      <c r="O30" s="43">
        <f>G30*L30</f>
        <v>1200000</v>
      </c>
      <c r="P30" s="228"/>
    </row>
    <row r="31" spans="1:17" ht="15" customHeight="1">
      <c r="A31" s="9"/>
      <c r="B31" s="213"/>
      <c r="C31" s="48"/>
      <c r="D31" s="31" t="s">
        <v>48</v>
      </c>
      <c r="E31" s="26" t="s">
        <v>48</v>
      </c>
      <c r="F31" s="27">
        <f>O31</f>
        <v>18000000</v>
      </c>
      <c r="G31" s="28">
        <v>1500000</v>
      </c>
      <c r="H31" s="29" t="s">
        <v>33</v>
      </c>
      <c r="I31" s="29"/>
      <c r="J31" s="29"/>
      <c r="K31" s="29"/>
      <c r="L31" s="29">
        <v>12</v>
      </c>
      <c r="M31" s="29" t="s">
        <v>36</v>
      </c>
      <c r="N31" s="29" t="s">
        <v>35</v>
      </c>
      <c r="O31" s="49">
        <f t="shared" ref="O31:O34" si="5">G31*L31</f>
        <v>18000000</v>
      </c>
      <c r="P31" s="30"/>
    </row>
    <row r="32" spans="1:17" ht="15" customHeight="1">
      <c r="A32" s="9"/>
      <c r="B32" s="213"/>
      <c r="C32" s="48"/>
      <c r="D32" s="31" t="s">
        <v>26</v>
      </c>
      <c r="E32" s="31" t="s">
        <v>26</v>
      </c>
      <c r="F32" s="27">
        <f>O32</f>
        <v>120000</v>
      </c>
      <c r="G32" s="28">
        <v>10000</v>
      </c>
      <c r="H32" s="29" t="s">
        <v>33</v>
      </c>
      <c r="I32" s="29"/>
      <c r="J32" s="29"/>
      <c r="K32" s="29"/>
      <c r="L32" s="29">
        <v>12</v>
      </c>
      <c r="M32" s="29" t="s">
        <v>36</v>
      </c>
      <c r="N32" s="29" t="s">
        <v>35</v>
      </c>
      <c r="O32" s="49">
        <f t="shared" si="5"/>
        <v>120000</v>
      </c>
      <c r="P32" s="30" t="s">
        <v>38</v>
      </c>
    </row>
    <row r="33" spans="1:16" ht="15" customHeight="1">
      <c r="A33" s="9"/>
      <c r="B33" s="213"/>
      <c r="C33" s="193" t="s">
        <v>27</v>
      </c>
      <c r="D33" s="31" t="s">
        <v>28</v>
      </c>
      <c r="E33" s="26" t="s">
        <v>28</v>
      </c>
      <c r="F33" s="27">
        <f>O33</f>
        <v>120000</v>
      </c>
      <c r="G33" s="28">
        <v>10000</v>
      </c>
      <c r="H33" s="29" t="s">
        <v>33</v>
      </c>
      <c r="I33" s="29"/>
      <c r="J33" s="29"/>
      <c r="K33" s="29"/>
      <c r="L33" s="29">
        <v>12</v>
      </c>
      <c r="M33" s="29" t="s">
        <v>36</v>
      </c>
      <c r="N33" s="29" t="s">
        <v>35</v>
      </c>
      <c r="O33" s="49">
        <f t="shared" si="5"/>
        <v>120000</v>
      </c>
      <c r="P33" s="50" t="s">
        <v>66</v>
      </c>
    </row>
    <row r="34" spans="1:16" ht="15" customHeight="1">
      <c r="A34" s="9"/>
      <c r="B34" s="213"/>
      <c r="C34" s="194"/>
      <c r="D34" s="193" t="s">
        <v>49</v>
      </c>
      <c r="E34" s="193" t="s">
        <v>49</v>
      </c>
      <c r="F34" s="222">
        <f>SUM(O34:O36)</f>
        <v>5800000</v>
      </c>
      <c r="G34" s="46">
        <v>100000</v>
      </c>
      <c r="H34" s="35" t="s">
        <v>33</v>
      </c>
      <c r="I34" s="35"/>
      <c r="J34" s="35"/>
      <c r="K34" s="35"/>
      <c r="L34" s="35">
        <v>12</v>
      </c>
      <c r="M34" s="35" t="s">
        <v>36</v>
      </c>
      <c r="N34" s="35" t="s">
        <v>35</v>
      </c>
      <c r="O34" s="47">
        <f t="shared" si="5"/>
        <v>1200000</v>
      </c>
      <c r="P34" s="50" t="s">
        <v>164</v>
      </c>
    </row>
    <row r="35" spans="1:16" ht="15" customHeight="1">
      <c r="A35" s="9"/>
      <c r="B35" s="213"/>
      <c r="C35" s="194"/>
      <c r="D35" s="194"/>
      <c r="E35" s="194"/>
      <c r="F35" s="223"/>
      <c r="G35" s="37">
        <v>300000</v>
      </c>
      <c r="H35" s="38" t="s">
        <v>33</v>
      </c>
      <c r="I35" s="38"/>
      <c r="J35" s="38"/>
      <c r="K35" s="38"/>
      <c r="L35" s="38">
        <v>12</v>
      </c>
      <c r="M35" s="38" t="s">
        <v>36</v>
      </c>
      <c r="N35" s="38" t="s">
        <v>35</v>
      </c>
      <c r="O35" s="39">
        <f t="shared" ref="O35" si="6">G35*L35</f>
        <v>3600000</v>
      </c>
      <c r="P35" s="17" t="s">
        <v>165</v>
      </c>
    </row>
    <row r="36" spans="1:16" ht="15" customHeight="1">
      <c r="A36" s="9"/>
      <c r="B36" s="213"/>
      <c r="C36" s="194"/>
      <c r="D36" s="194"/>
      <c r="E36" s="194"/>
      <c r="F36" s="223"/>
      <c r="G36" s="37"/>
      <c r="H36" s="38" t="s">
        <v>33</v>
      </c>
      <c r="I36" s="38"/>
      <c r="J36" s="38"/>
      <c r="K36" s="38"/>
      <c r="L36" s="38"/>
      <c r="M36" s="42"/>
      <c r="N36" s="38" t="s">
        <v>35</v>
      </c>
      <c r="O36" s="39">
        <v>1000000</v>
      </c>
      <c r="P36" s="25" t="s">
        <v>163</v>
      </c>
    </row>
    <row r="37" spans="1:16" ht="15" customHeight="1">
      <c r="A37" s="9"/>
      <c r="B37" s="213"/>
      <c r="C37" s="193" t="s">
        <v>27</v>
      </c>
      <c r="D37" s="193" t="s">
        <v>152</v>
      </c>
      <c r="E37" s="193" t="s">
        <v>152</v>
      </c>
      <c r="F37" s="222">
        <f>SUM(O37:O41)</f>
        <v>13600000</v>
      </c>
      <c r="G37" s="46">
        <v>500000</v>
      </c>
      <c r="H37" s="35" t="s">
        <v>33</v>
      </c>
      <c r="I37" s="35"/>
      <c r="J37" s="35"/>
      <c r="K37" s="35"/>
      <c r="L37" s="35">
        <v>12</v>
      </c>
      <c r="M37" s="35" t="s">
        <v>36</v>
      </c>
      <c r="N37" s="35" t="s">
        <v>35</v>
      </c>
      <c r="O37" s="47">
        <f>G37*L37</f>
        <v>6000000</v>
      </c>
      <c r="P37" s="50" t="s">
        <v>166</v>
      </c>
    </row>
    <row r="38" spans="1:16" ht="15" customHeight="1">
      <c r="A38" s="9"/>
      <c r="B38" s="213"/>
      <c r="C38" s="194"/>
      <c r="D38" s="194"/>
      <c r="E38" s="194"/>
      <c r="F38" s="223"/>
      <c r="G38" s="37"/>
      <c r="H38" s="38"/>
      <c r="I38" s="38"/>
      <c r="J38" s="38"/>
      <c r="K38" s="38"/>
      <c r="L38" s="38"/>
      <c r="M38" s="38"/>
      <c r="N38" s="38" t="s">
        <v>35</v>
      </c>
      <c r="O38" s="39">
        <v>1000000</v>
      </c>
      <c r="P38" s="17" t="s">
        <v>161</v>
      </c>
    </row>
    <row r="39" spans="1:16" ht="15" customHeight="1">
      <c r="A39" s="9"/>
      <c r="B39" s="213"/>
      <c r="C39" s="194"/>
      <c r="D39" s="194"/>
      <c r="E39" s="194"/>
      <c r="F39" s="223"/>
      <c r="G39" s="51">
        <v>0</v>
      </c>
      <c r="H39" s="38" t="s">
        <v>33</v>
      </c>
      <c r="I39" s="38"/>
      <c r="J39" s="38"/>
      <c r="K39" s="38"/>
      <c r="L39" s="38"/>
      <c r="M39" s="38"/>
      <c r="N39" s="38" t="s">
        <v>35</v>
      </c>
      <c r="O39" s="39">
        <v>2000000</v>
      </c>
      <c r="P39" s="17" t="s">
        <v>167</v>
      </c>
    </row>
    <row r="40" spans="1:16" ht="15" customHeight="1">
      <c r="A40" s="9"/>
      <c r="B40" s="213"/>
      <c r="C40" s="194"/>
      <c r="D40" s="194"/>
      <c r="E40" s="194"/>
      <c r="F40" s="223"/>
      <c r="G40" s="51">
        <v>300000</v>
      </c>
      <c r="H40" s="38" t="s">
        <v>33</v>
      </c>
      <c r="I40" s="38"/>
      <c r="J40" s="38"/>
      <c r="K40" s="38"/>
      <c r="L40" s="38">
        <v>12</v>
      </c>
      <c r="M40" s="38" t="s">
        <v>168</v>
      </c>
      <c r="N40" s="38" t="s">
        <v>35</v>
      </c>
      <c r="O40" s="39">
        <f>G40*L40</f>
        <v>3600000</v>
      </c>
      <c r="P40" s="17" t="s">
        <v>162</v>
      </c>
    </row>
    <row r="41" spans="1:16" ht="15" customHeight="1">
      <c r="A41" s="9"/>
      <c r="B41" s="213"/>
      <c r="C41" s="194"/>
      <c r="D41" s="195"/>
      <c r="E41" s="195"/>
      <c r="F41" s="224"/>
      <c r="G41" s="52"/>
      <c r="H41" s="42" t="s">
        <v>33</v>
      </c>
      <c r="I41" s="42"/>
      <c r="J41" s="42"/>
      <c r="K41" s="42"/>
      <c r="L41" s="42"/>
      <c r="M41" s="42"/>
      <c r="N41" s="42" t="s">
        <v>35</v>
      </c>
      <c r="O41" s="43">
        <v>1000000</v>
      </c>
      <c r="P41" s="25" t="s">
        <v>163</v>
      </c>
    </row>
    <row r="42" spans="1:16" ht="15" customHeight="1">
      <c r="A42" s="9"/>
      <c r="B42" s="213"/>
      <c r="C42" s="194"/>
      <c r="D42" s="196" t="s">
        <v>50</v>
      </c>
      <c r="E42" s="196" t="s">
        <v>50</v>
      </c>
      <c r="F42" s="197">
        <f>SUM(O42:O43)</f>
        <v>0</v>
      </c>
      <c r="G42" s="53">
        <v>0</v>
      </c>
      <c r="H42" s="54" t="s">
        <v>33</v>
      </c>
      <c r="I42" s="54"/>
      <c r="J42" s="54"/>
      <c r="K42" s="54"/>
      <c r="L42" s="54">
        <v>12</v>
      </c>
      <c r="M42" s="54" t="s">
        <v>36</v>
      </c>
      <c r="N42" s="54" t="s">
        <v>35</v>
      </c>
      <c r="O42" s="53">
        <f t="shared" ref="O42:O56" si="7">G42*L42</f>
        <v>0</v>
      </c>
      <c r="P42" s="50" t="s">
        <v>79</v>
      </c>
    </row>
    <row r="43" spans="1:16" ht="15" customHeight="1">
      <c r="A43" s="9"/>
      <c r="B43" s="213"/>
      <c r="C43" s="194"/>
      <c r="D43" s="196"/>
      <c r="E43" s="196"/>
      <c r="F43" s="199"/>
      <c r="G43" s="53">
        <v>0</v>
      </c>
      <c r="H43" s="54" t="s">
        <v>33</v>
      </c>
      <c r="I43" s="54"/>
      <c r="J43" s="54"/>
      <c r="K43" s="54"/>
      <c r="L43" s="54">
        <v>12</v>
      </c>
      <c r="M43" s="54" t="s">
        <v>36</v>
      </c>
      <c r="N43" s="54" t="s">
        <v>35</v>
      </c>
      <c r="O43" s="53">
        <f t="shared" si="7"/>
        <v>0</v>
      </c>
      <c r="P43" s="17" t="s">
        <v>80</v>
      </c>
    </row>
    <row r="44" spans="1:16" ht="15" customHeight="1">
      <c r="A44" s="9"/>
      <c r="B44" s="213"/>
      <c r="C44" s="194"/>
      <c r="D44" s="26" t="s">
        <v>153</v>
      </c>
      <c r="E44" s="26" t="s">
        <v>153</v>
      </c>
      <c r="F44" s="55">
        <f>O44</f>
        <v>0</v>
      </c>
      <c r="G44" s="56">
        <v>0</v>
      </c>
      <c r="H44" s="29" t="s">
        <v>33</v>
      </c>
      <c r="I44" s="29"/>
      <c r="J44" s="29"/>
      <c r="K44" s="29"/>
      <c r="L44" s="29">
        <v>12</v>
      </c>
      <c r="M44" s="29" t="s">
        <v>36</v>
      </c>
      <c r="N44" s="29" t="s">
        <v>35</v>
      </c>
      <c r="O44" s="49">
        <f t="shared" ref="O44" si="8">G44*L44</f>
        <v>0</v>
      </c>
      <c r="P44" s="50" t="s">
        <v>169</v>
      </c>
    </row>
    <row r="45" spans="1:16" ht="15" customHeight="1">
      <c r="A45" s="9"/>
      <c r="B45" s="214"/>
      <c r="C45" s="195"/>
      <c r="D45" s="57" t="s">
        <v>197</v>
      </c>
      <c r="E45" s="57" t="s">
        <v>197</v>
      </c>
      <c r="F45" s="58">
        <f>O45</f>
        <v>4200000</v>
      </c>
      <c r="G45" s="51">
        <v>350000</v>
      </c>
      <c r="H45" s="38" t="s">
        <v>33</v>
      </c>
      <c r="I45" s="38"/>
      <c r="J45" s="38"/>
      <c r="K45" s="38"/>
      <c r="L45" s="38">
        <v>12</v>
      </c>
      <c r="M45" s="38" t="s">
        <v>36</v>
      </c>
      <c r="N45" s="38" t="s">
        <v>35</v>
      </c>
      <c r="O45" s="51">
        <f t="shared" si="7"/>
        <v>4200000</v>
      </c>
      <c r="P45" s="50" t="s">
        <v>154</v>
      </c>
    </row>
    <row r="46" spans="1:16" ht="15" customHeight="1">
      <c r="A46" s="9"/>
      <c r="B46" s="186" t="s">
        <v>76</v>
      </c>
      <c r="C46" s="187"/>
      <c r="D46" s="188"/>
      <c r="E46" s="59"/>
      <c r="F46" s="60">
        <f>SUM(F5:F45)</f>
        <v>262410700</v>
      </c>
      <c r="G46" s="61"/>
      <c r="H46" s="62"/>
      <c r="I46" s="62"/>
      <c r="J46" s="62"/>
      <c r="K46" s="62"/>
      <c r="L46" s="62"/>
      <c r="M46" s="62"/>
      <c r="N46" s="62"/>
      <c r="O46" s="63"/>
      <c r="P46" s="64"/>
    </row>
    <row r="47" spans="1:16" ht="15" customHeight="1">
      <c r="A47" s="9"/>
      <c r="B47" s="196" t="s">
        <v>116</v>
      </c>
      <c r="C47" s="193" t="s">
        <v>29</v>
      </c>
      <c r="D47" s="26" t="s">
        <v>29</v>
      </c>
      <c r="E47" s="26" t="s">
        <v>29</v>
      </c>
      <c r="F47" s="55">
        <f>O47</f>
        <v>600000</v>
      </c>
      <c r="G47" s="56">
        <v>100000</v>
      </c>
      <c r="H47" s="29" t="s">
        <v>33</v>
      </c>
      <c r="I47" s="29"/>
      <c r="J47" s="29"/>
      <c r="K47" s="29"/>
      <c r="L47" s="29">
        <v>6</v>
      </c>
      <c r="M47" s="29" t="s">
        <v>40</v>
      </c>
      <c r="N47" s="29" t="s">
        <v>35</v>
      </c>
      <c r="O47" s="49">
        <f t="shared" si="7"/>
        <v>600000</v>
      </c>
      <c r="P47" s="30" t="s">
        <v>84</v>
      </c>
    </row>
    <row r="48" spans="1:16" ht="15" customHeight="1">
      <c r="A48" s="9"/>
      <c r="B48" s="196"/>
      <c r="C48" s="194"/>
      <c r="D48" s="31" t="s">
        <v>51</v>
      </c>
      <c r="E48" s="65" t="s">
        <v>78</v>
      </c>
      <c r="F48" s="66">
        <f>O48</f>
        <v>600000</v>
      </c>
      <c r="G48" s="37">
        <v>100000</v>
      </c>
      <c r="H48" s="38" t="s">
        <v>33</v>
      </c>
      <c r="I48" s="38"/>
      <c r="J48" s="38"/>
      <c r="K48" s="38"/>
      <c r="L48" s="38">
        <v>6</v>
      </c>
      <c r="M48" s="38" t="s">
        <v>40</v>
      </c>
      <c r="N48" s="38" t="s">
        <v>35</v>
      </c>
      <c r="O48" s="39">
        <f t="shared" si="7"/>
        <v>600000</v>
      </c>
      <c r="P48" s="17" t="s">
        <v>81</v>
      </c>
    </row>
    <row r="49" spans="1:16" ht="15" customHeight="1">
      <c r="A49" s="9"/>
      <c r="B49" s="196"/>
      <c r="C49" s="195"/>
      <c r="D49" s="31" t="s">
        <v>30</v>
      </c>
      <c r="E49" s="26" t="s">
        <v>30</v>
      </c>
      <c r="F49" s="55">
        <f>O49</f>
        <v>360000</v>
      </c>
      <c r="G49" s="56">
        <v>30000</v>
      </c>
      <c r="H49" s="29" t="s">
        <v>33</v>
      </c>
      <c r="I49" s="29"/>
      <c r="J49" s="29"/>
      <c r="K49" s="29"/>
      <c r="L49" s="29">
        <v>12</v>
      </c>
      <c r="M49" s="29" t="s">
        <v>36</v>
      </c>
      <c r="N49" s="29" t="s">
        <v>35</v>
      </c>
      <c r="O49" s="49">
        <f t="shared" si="7"/>
        <v>360000</v>
      </c>
      <c r="P49" s="30" t="s">
        <v>159</v>
      </c>
    </row>
    <row r="50" spans="1:16" ht="15" customHeight="1">
      <c r="A50" s="9"/>
      <c r="B50" s="186" t="s">
        <v>76</v>
      </c>
      <c r="C50" s="187"/>
      <c r="D50" s="188"/>
      <c r="E50" s="59"/>
      <c r="F50" s="60">
        <f>SUM(F47:F49)</f>
        <v>1560000</v>
      </c>
      <c r="G50" s="61"/>
      <c r="H50" s="62"/>
      <c r="I50" s="62"/>
      <c r="J50" s="62"/>
      <c r="K50" s="62"/>
      <c r="L50" s="62"/>
      <c r="M50" s="62"/>
      <c r="N50" s="62"/>
      <c r="O50" s="63"/>
      <c r="P50" s="64"/>
    </row>
    <row r="51" spans="1:16" ht="15" customHeight="1">
      <c r="A51" s="9"/>
      <c r="B51" s="193" t="s">
        <v>52</v>
      </c>
      <c r="C51" s="193" t="s">
        <v>31</v>
      </c>
      <c r="D51" s="193" t="s">
        <v>53</v>
      </c>
      <c r="E51" s="31" t="s">
        <v>53</v>
      </c>
      <c r="F51" s="67">
        <f>SUM(O51:O51)</f>
        <v>34492500</v>
      </c>
      <c r="G51" s="46">
        <f>'세입안(산출내역)'!G7</f>
        <v>10500</v>
      </c>
      <c r="H51" s="35" t="s">
        <v>33</v>
      </c>
      <c r="I51" s="35">
        <f>'세입안(산출내역)'!I7</f>
        <v>9</v>
      </c>
      <c r="J51" s="35" t="s">
        <v>34</v>
      </c>
      <c r="K51" s="35" t="s">
        <v>33</v>
      </c>
      <c r="L51" s="35">
        <f>'세입안(산출내역)'!L6</f>
        <v>365</v>
      </c>
      <c r="M51" s="35" t="s">
        <v>189</v>
      </c>
      <c r="N51" s="35" t="s">
        <v>35</v>
      </c>
      <c r="O51" s="47">
        <f>G51*I51*L51</f>
        <v>34492500</v>
      </c>
      <c r="P51" s="36" t="s">
        <v>135</v>
      </c>
    </row>
    <row r="52" spans="1:16" ht="15" customHeight="1">
      <c r="A52" s="9"/>
      <c r="B52" s="194"/>
      <c r="C52" s="194"/>
      <c r="D52" s="194"/>
      <c r="E52" s="31" t="s">
        <v>134</v>
      </c>
      <c r="F52" s="68">
        <f>O52</f>
        <v>0</v>
      </c>
      <c r="G52" s="46"/>
      <c r="H52" s="35"/>
      <c r="I52" s="35"/>
      <c r="J52" s="35"/>
      <c r="K52" s="35" t="s">
        <v>33</v>
      </c>
      <c r="L52" s="29">
        <f>'세입안(산출내역)'!L11</f>
        <v>12</v>
      </c>
      <c r="M52" s="29" t="s">
        <v>190</v>
      </c>
      <c r="N52" s="29" t="s">
        <v>35</v>
      </c>
      <c r="O52" s="47">
        <f>SUM('세입안(산출내역)'!F11:F13)</f>
        <v>0</v>
      </c>
      <c r="P52" s="36" t="s">
        <v>160</v>
      </c>
    </row>
    <row r="53" spans="1:16" ht="15" customHeight="1">
      <c r="A53" s="9"/>
      <c r="B53" s="194"/>
      <c r="C53" s="194"/>
      <c r="D53" s="65"/>
      <c r="E53" s="31" t="s">
        <v>179</v>
      </c>
      <c r="F53" s="68">
        <f>O53</f>
        <v>0</v>
      </c>
      <c r="G53" s="46">
        <f>'세입안(산출내역)'!G30</f>
        <v>0</v>
      </c>
      <c r="H53" s="35" t="s">
        <v>33</v>
      </c>
      <c r="I53" s="35">
        <f>'세입안(산출내역)'!I30</f>
        <v>5</v>
      </c>
      <c r="J53" s="35" t="s">
        <v>34</v>
      </c>
      <c r="K53" s="35" t="s">
        <v>33</v>
      </c>
      <c r="L53" s="29">
        <v>12</v>
      </c>
      <c r="M53" s="29" t="s">
        <v>36</v>
      </c>
      <c r="N53" s="29" t="s">
        <v>35</v>
      </c>
      <c r="O53" s="47">
        <f>G53*I53*L53</f>
        <v>0</v>
      </c>
      <c r="P53" s="36" t="s">
        <v>188</v>
      </c>
    </row>
    <row r="54" spans="1:16" ht="15" customHeight="1">
      <c r="A54" s="9"/>
      <c r="B54" s="194"/>
      <c r="C54" s="194"/>
      <c r="D54" s="193" t="s">
        <v>32</v>
      </c>
      <c r="E54" s="193" t="s">
        <v>32</v>
      </c>
      <c r="F54" s="197">
        <f>O54</f>
        <v>4200000</v>
      </c>
      <c r="G54" s="208">
        <v>350000</v>
      </c>
      <c r="H54" s="204" t="s">
        <v>33</v>
      </c>
      <c r="I54" s="35"/>
      <c r="J54" s="35"/>
      <c r="K54" s="35"/>
      <c r="L54" s="204">
        <v>12</v>
      </c>
      <c r="M54" s="204" t="s">
        <v>36</v>
      </c>
      <c r="N54" s="204" t="s">
        <v>35</v>
      </c>
      <c r="O54" s="206">
        <f>G54*L54</f>
        <v>4200000</v>
      </c>
      <c r="P54" s="202" t="s">
        <v>83</v>
      </c>
    </row>
    <row r="55" spans="1:16" ht="15" customHeight="1">
      <c r="A55" s="9"/>
      <c r="B55" s="194"/>
      <c r="C55" s="194"/>
      <c r="D55" s="195"/>
      <c r="E55" s="195"/>
      <c r="F55" s="198"/>
      <c r="G55" s="209"/>
      <c r="H55" s="205"/>
      <c r="I55" s="42"/>
      <c r="J55" s="42"/>
      <c r="K55" s="42"/>
      <c r="L55" s="205"/>
      <c r="M55" s="205"/>
      <c r="N55" s="205"/>
      <c r="O55" s="207"/>
      <c r="P55" s="203"/>
    </row>
    <row r="56" spans="1:16" ht="15" customHeight="1">
      <c r="A56" s="9"/>
      <c r="B56" s="194"/>
      <c r="C56" s="194"/>
      <c r="D56" s="31" t="s">
        <v>54</v>
      </c>
      <c r="E56" s="26" t="s">
        <v>54</v>
      </c>
      <c r="F56" s="55">
        <f t="shared" ref="F56:F57" si="9">O56</f>
        <v>1800000</v>
      </c>
      <c r="G56" s="46">
        <v>150000</v>
      </c>
      <c r="H56" s="35" t="s">
        <v>33</v>
      </c>
      <c r="I56" s="35"/>
      <c r="J56" s="35"/>
      <c r="K56" s="35"/>
      <c r="L56" s="35">
        <v>12</v>
      </c>
      <c r="M56" s="35" t="s">
        <v>36</v>
      </c>
      <c r="N56" s="35" t="s">
        <v>35</v>
      </c>
      <c r="O56" s="47">
        <f t="shared" si="7"/>
        <v>1800000</v>
      </c>
      <c r="P56" s="30" t="s">
        <v>90</v>
      </c>
    </row>
    <row r="57" spans="1:16" ht="15" customHeight="1">
      <c r="A57" s="9"/>
      <c r="B57" s="194"/>
      <c r="C57" s="193" t="s">
        <v>158</v>
      </c>
      <c r="D57" s="193" t="s">
        <v>155</v>
      </c>
      <c r="E57" s="193" t="s">
        <v>155</v>
      </c>
      <c r="F57" s="197">
        <f t="shared" si="9"/>
        <v>600000</v>
      </c>
      <c r="G57" s="208">
        <v>50000</v>
      </c>
      <c r="H57" s="204" t="s">
        <v>33</v>
      </c>
      <c r="I57" s="35"/>
      <c r="J57" s="35"/>
      <c r="K57" s="35"/>
      <c r="L57" s="204">
        <v>12</v>
      </c>
      <c r="M57" s="204" t="s">
        <v>36</v>
      </c>
      <c r="N57" s="204" t="s">
        <v>35</v>
      </c>
      <c r="O57" s="206">
        <f t="shared" ref="O57" si="10">G57*L57</f>
        <v>600000</v>
      </c>
      <c r="P57" s="200" t="s">
        <v>156</v>
      </c>
    </row>
    <row r="58" spans="1:16" ht="15" customHeight="1">
      <c r="A58" s="9"/>
      <c r="B58" s="194"/>
      <c r="C58" s="194"/>
      <c r="D58" s="195"/>
      <c r="E58" s="195"/>
      <c r="F58" s="198"/>
      <c r="G58" s="209"/>
      <c r="H58" s="205"/>
      <c r="I58" s="42"/>
      <c r="J58" s="42"/>
      <c r="K58" s="42"/>
      <c r="L58" s="205"/>
      <c r="M58" s="205"/>
      <c r="N58" s="205"/>
      <c r="O58" s="207"/>
      <c r="P58" s="201"/>
    </row>
    <row r="59" spans="1:16" ht="15" customHeight="1">
      <c r="A59" s="9"/>
      <c r="B59" s="195"/>
      <c r="C59" s="195"/>
      <c r="D59" s="31" t="s">
        <v>75</v>
      </c>
      <c r="E59" s="31" t="s">
        <v>75</v>
      </c>
      <c r="F59" s="55">
        <f t="shared" ref="F59:F61" si="11">O59</f>
        <v>0</v>
      </c>
      <c r="G59" s="46"/>
      <c r="H59" s="35" t="s">
        <v>33</v>
      </c>
      <c r="I59" s="35"/>
      <c r="J59" s="35"/>
      <c r="K59" s="35"/>
      <c r="L59" s="35">
        <v>12</v>
      </c>
      <c r="M59" s="35" t="s">
        <v>36</v>
      </c>
      <c r="N59" s="35" t="s">
        <v>35</v>
      </c>
      <c r="O59" s="47">
        <f>G59*L59</f>
        <v>0</v>
      </c>
      <c r="P59" s="69"/>
    </row>
    <row r="60" spans="1:16" ht="15" customHeight="1">
      <c r="A60" s="9"/>
      <c r="B60" s="186" t="s">
        <v>76</v>
      </c>
      <c r="C60" s="187"/>
      <c r="D60" s="188"/>
      <c r="E60" s="59"/>
      <c r="F60" s="60">
        <f>SUM(F51:F59)</f>
        <v>41092500</v>
      </c>
      <c r="G60" s="61"/>
      <c r="H60" s="62"/>
      <c r="I60" s="62"/>
      <c r="J60" s="62"/>
      <c r="K60" s="62"/>
      <c r="L60" s="62"/>
      <c r="M60" s="62"/>
      <c r="N60" s="62"/>
      <c r="O60" s="63"/>
      <c r="P60" s="64"/>
    </row>
    <row r="61" spans="1:16" ht="15" customHeight="1">
      <c r="A61" s="9"/>
      <c r="B61" s="26" t="s">
        <v>98</v>
      </c>
      <c r="C61" s="26" t="s">
        <v>98</v>
      </c>
      <c r="D61" s="31" t="s">
        <v>99</v>
      </c>
      <c r="E61" s="31" t="s">
        <v>99</v>
      </c>
      <c r="F61" s="55">
        <f t="shared" si="11"/>
        <v>0</v>
      </c>
      <c r="G61" s="46"/>
      <c r="H61" s="35"/>
      <c r="I61" s="35"/>
      <c r="J61" s="35"/>
      <c r="K61" s="35"/>
      <c r="L61" s="35"/>
      <c r="M61" s="35"/>
      <c r="N61" s="35"/>
      <c r="O61" s="47"/>
      <c r="P61" s="69"/>
    </row>
    <row r="62" spans="1:16" ht="18" customHeight="1">
      <c r="A62" s="9"/>
      <c r="B62" s="31" t="s">
        <v>115</v>
      </c>
      <c r="C62" s="31" t="s">
        <v>55</v>
      </c>
      <c r="D62" s="31" t="s">
        <v>55</v>
      </c>
      <c r="E62" s="70" t="s">
        <v>55</v>
      </c>
      <c r="F62" s="68">
        <f t="shared" ref="F62:F68" si="12">O62</f>
        <v>0</v>
      </c>
      <c r="G62" s="46"/>
      <c r="H62" s="35"/>
      <c r="I62" s="35"/>
      <c r="J62" s="35"/>
      <c r="K62" s="35"/>
      <c r="L62" s="35"/>
      <c r="M62" s="35"/>
      <c r="N62" s="35"/>
      <c r="O62" s="47"/>
      <c r="P62" s="71"/>
    </row>
    <row r="63" spans="1:16" ht="15" customHeight="1">
      <c r="A63" s="9"/>
      <c r="B63" s="193" t="s">
        <v>114</v>
      </c>
      <c r="C63" s="193" t="s">
        <v>56</v>
      </c>
      <c r="D63" s="31" t="s">
        <v>57</v>
      </c>
      <c r="E63" s="72" t="s">
        <v>57</v>
      </c>
      <c r="F63" s="55">
        <f t="shared" si="12"/>
        <v>0</v>
      </c>
      <c r="G63" s="56">
        <v>0</v>
      </c>
      <c r="H63" s="29" t="s">
        <v>33</v>
      </c>
      <c r="I63" s="29"/>
      <c r="J63" s="29"/>
      <c r="K63" s="29"/>
      <c r="L63" s="29">
        <v>12</v>
      </c>
      <c r="M63" s="29" t="s">
        <v>36</v>
      </c>
      <c r="N63" s="29" t="s">
        <v>35</v>
      </c>
      <c r="O63" s="49">
        <f t="shared" ref="O63:O64" si="13">G63*L63</f>
        <v>0</v>
      </c>
      <c r="P63" s="73"/>
    </row>
    <row r="64" spans="1:16" ht="15" customHeight="1">
      <c r="A64" s="9"/>
      <c r="B64" s="195"/>
      <c r="C64" s="195"/>
      <c r="D64" s="31" t="s">
        <v>58</v>
      </c>
      <c r="E64" s="72" t="s">
        <v>58</v>
      </c>
      <c r="F64" s="55">
        <f t="shared" si="12"/>
        <v>0</v>
      </c>
      <c r="G64" s="56">
        <v>0</v>
      </c>
      <c r="H64" s="29" t="s">
        <v>33</v>
      </c>
      <c r="I64" s="29"/>
      <c r="J64" s="29"/>
      <c r="K64" s="29"/>
      <c r="L64" s="29">
        <v>12</v>
      </c>
      <c r="M64" s="29" t="s">
        <v>36</v>
      </c>
      <c r="N64" s="29" t="s">
        <v>35</v>
      </c>
      <c r="O64" s="49">
        <f t="shared" si="13"/>
        <v>0</v>
      </c>
      <c r="P64" s="74"/>
    </row>
    <row r="65" spans="1:16" ht="15" customHeight="1">
      <c r="A65" s="9"/>
      <c r="B65" s="31" t="s">
        <v>59</v>
      </c>
      <c r="C65" s="31" t="s">
        <v>59</v>
      </c>
      <c r="D65" s="31" t="s">
        <v>59</v>
      </c>
      <c r="E65" s="70" t="s">
        <v>59</v>
      </c>
      <c r="F65" s="68">
        <f t="shared" si="12"/>
        <v>300000</v>
      </c>
      <c r="G65" s="75"/>
      <c r="H65" s="29"/>
      <c r="I65" s="29"/>
      <c r="J65" s="29"/>
      <c r="K65" s="29"/>
      <c r="L65" s="29"/>
      <c r="M65" s="29"/>
      <c r="N65" s="29"/>
      <c r="O65" s="49">
        <v>300000</v>
      </c>
      <c r="P65" s="76" t="s">
        <v>122</v>
      </c>
    </row>
    <row r="66" spans="1:16" ht="15" customHeight="1">
      <c r="A66" s="9"/>
      <c r="B66" s="26" t="s">
        <v>60</v>
      </c>
      <c r="C66" s="31" t="s">
        <v>60</v>
      </c>
      <c r="D66" s="31" t="s">
        <v>60</v>
      </c>
      <c r="E66" s="26" t="s">
        <v>60</v>
      </c>
      <c r="F66" s="55">
        <f t="shared" si="12"/>
        <v>0</v>
      </c>
      <c r="G66" s="56"/>
      <c r="H66" s="29"/>
      <c r="I66" s="29"/>
      <c r="J66" s="29"/>
      <c r="K66" s="29"/>
      <c r="L66" s="29"/>
      <c r="M66" s="29"/>
      <c r="N66" s="29"/>
      <c r="O66" s="49">
        <f t="shared" ref="O66:O68" si="14">G66*L66</f>
        <v>0</v>
      </c>
      <c r="P66" s="30"/>
    </row>
    <row r="67" spans="1:16" ht="33">
      <c r="A67" s="9"/>
      <c r="B67" s="193" t="s">
        <v>175</v>
      </c>
      <c r="C67" s="31" t="s">
        <v>61</v>
      </c>
      <c r="D67" s="31" t="s">
        <v>61</v>
      </c>
      <c r="E67" s="26" t="s">
        <v>61</v>
      </c>
      <c r="F67" s="55">
        <f t="shared" si="12"/>
        <v>0</v>
      </c>
      <c r="G67" s="56">
        <v>0</v>
      </c>
      <c r="H67" s="29" t="s">
        <v>33</v>
      </c>
      <c r="I67" s="29"/>
      <c r="J67" s="29"/>
      <c r="K67" s="29"/>
      <c r="L67" s="29">
        <v>12</v>
      </c>
      <c r="M67" s="29" t="s">
        <v>133</v>
      </c>
      <c r="N67" s="29" t="s">
        <v>35</v>
      </c>
      <c r="O67" s="49">
        <f>G67*L67</f>
        <v>0</v>
      </c>
      <c r="P67" s="77"/>
    </row>
    <row r="68" spans="1:16" ht="33">
      <c r="A68" s="9"/>
      <c r="B68" s="195"/>
      <c r="C68" s="31" t="s">
        <v>62</v>
      </c>
      <c r="D68" s="31" t="s">
        <v>63</v>
      </c>
      <c r="E68" s="26" t="s">
        <v>64</v>
      </c>
      <c r="F68" s="55">
        <f t="shared" si="12"/>
        <v>0</v>
      </c>
      <c r="G68" s="56">
        <v>0</v>
      </c>
      <c r="H68" s="29" t="s">
        <v>33</v>
      </c>
      <c r="I68" s="29"/>
      <c r="J68" s="29"/>
      <c r="K68" s="29"/>
      <c r="L68" s="29">
        <v>12</v>
      </c>
      <c r="M68" s="29" t="s">
        <v>36</v>
      </c>
      <c r="N68" s="29" t="s">
        <v>35</v>
      </c>
      <c r="O68" s="49">
        <f t="shared" si="14"/>
        <v>0</v>
      </c>
      <c r="P68" s="77"/>
    </row>
    <row r="69" spans="1:16" ht="16.5">
      <c r="A69" s="9"/>
      <c r="B69" s="186" t="s">
        <v>76</v>
      </c>
      <c r="C69" s="187"/>
      <c r="D69" s="188"/>
      <c r="E69" s="59"/>
      <c r="F69" s="60">
        <f>SUM(F61:F68)</f>
        <v>300000</v>
      </c>
      <c r="G69" s="61"/>
      <c r="H69" s="62"/>
      <c r="I69" s="62"/>
      <c r="J69" s="62"/>
      <c r="K69" s="62"/>
      <c r="L69" s="62"/>
      <c r="M69" s="62"/>
      <c r="N69" s="62"/>
      <c r="O69" s="63"/>
      <c r="P69" s="64"/>
    </row>
    <row r="70" spans="1:16" ht="33">
      <c r="A70" s="9"/>
      <c r="B70" s="193" t="s">
        <v>176</v>
      </c>
      <c r="C70" s="31" t="s">
        <v>177</v>
      </c>
      <c r="D70" s="31" t="s">
        <v>61</v>
      </c>
      <c r="E70" s="26" t="s">
        <v>61</v>
      </c>
      <c r="F70" s="55">
        <f t="shared" ref="F70:F71" si="15">O70</f>
        <v>0</v>
      </c>
      <c r="G70" s="56">
        <f>'세입안(산출내역)'!G33</f>
        <v>0</v>
      </c>
      <c r="H70" s="29" t="s">
        <v>33</v>
      </c>
      <c r="I70" s="29"/>
      <c r="J70" s="29"/>
      <c r="K70" s="29"/>
      <c r="L70" s="29">
        <v>12</v>
      </c>
      <c r="M70" s="29" t="s">
        <v>36</v>
      </c>
      <c r="N70" s="29" t="s">
        <v>35</v>
      </c>
      <c r="O70" s="49">
        <f>G70*L70</f>
        <v>0</v>
      </c>
      <c r="P70" s="77"/>
    </row>
    <row r="71" spans="1:16" ht="33">
      <c r="A71" s="9"/>
      <c r="B71" s="195"/>
      <c r="C71" s="31" t="s">
        <v>178</v>
      </c>
      <c r="D71" s="31" t="s">
        <v>63</v>
      </c>
      <c r="E71" s="26" t="s">
        <v>64</v>
      </c>
      <c r="F71" s="55">
        <f t="shared" si="15"/>
        <v>0</v>
      </c>
      <c r="G71" s="56">
        <f>'세입안(산출내역)'!G34</f>
        <v>0</v>
      </c>
      <c r="H71" s="29" t="s">
        <v>33</v>
      </c>
      <c r="I71" s="29"/>
      <c r="J71" s="29"/>
      <c r="K71" s="29"/>
      <c r="L71" s="29">
        <v>12</v>
      </c>
      <c r="M71" s="29" t="s">
        <v>36</v>
      </c>
      <c r="N71" s="29" t="s">
        <v>35</v>
      </c>
      <c r="O71" s="49">
        <f t="shared" ref="O71" si="16">G71*L71</f>
        <v>0</v>
      </c>
      <c r="P71" s="77"/>
    </row>
    <row r="72" spans="1:16" ht="15" customHeight="1">
      <c r="A72" s="9"/>
      <c r="B72" s="186" t="s">
        <v>76</v>
      </c>
      <c r="C72" s="187"/>
      <c r="D72" s="188"/>
      <c r="E72" s="59"/>
      <c r="F72" s="60">
        <f>SUM(F70:F71)</f>
        <v>0</v>
      </c>
      <c r="G72" s="61"/>
      <c r="H72" s="62"/>
      <c r="I72" s="62"/>
      <c r="J72" s="62"/>
      <c r="K72" s="62"/>
      <c r="L72" s="62"/>
      <c r="M72" s="62"/>
      <c r="N72" s="62"/>
      <c r="O72" s="63"/>
      <c r="P72" s="64"/>
    </row>
    <row r="73" spans="1:16" ht="15" customHeight="1">
      <c r="A73" s="9"/>
      <c r="B73" s="190" t="s">
        <v>65</v>
      </c>
      <c r="C73" s="191"/>
      <c r="D73" s="191"/>
      <c r="E73" s="192"/>
      <c r="F73" s="78">
        <f>F46+F50+F60+F69+F72</f>
        <v>305363200</v>
      </c>
      <c r="G73" s="79"/>
      <c r="H73" s="80"/>
      <c r="I73" s="80"/>
      <c r="J73" s="80"/>
      <c r="K73" s="80"/>
      <c r="L73" s="80"/>
      <c r="M73" s="80"/>
      <c r="N73" s="80"/>
      <c r="O73" s="81"/>
      <c r="P73" s="82"/>
    </row>
    <row r="74" spans="1:16" ht="36" customHeight="1">
      <c r="A74" s="9"/>
      <c r="B74" s="83"/>
      <c r="C74" s="83"/>
      <c r="D74" s="83"/>
      <c r="E74" s="83"/>
      <c r="F74" s="84"/>
      <c r="G74" s="85"/>
      <c r="H74" s="86"/>
      <c r="I74" s="86"/>
      <c r="J74" s="86"/>
      <c r="K74" s="86"/>
      <c r="L74" s="86"/>
      <c r="M74" s="86"/>
      <c r="N74" s="86"/>
      <c r="O74" s="85"/>
      <c r="P74" s="87"/>
    </row>
    <row r="75" spans="1:16" ht="13.5">
      <c r="A75" s="9"/>
      <c r="B75" s="88"/>
      <c r="C75" s="88"/>
      <c r="D75" s="88"/>
      <c r="E75" s="88"/>
      <c r="F75" s="89"/>
      <c r="G75" s="90"/>
      <c r="I75" s="7"/>
      <c r="J75" s="7"/>
      <c r="L75" s="7"/>
      <c r="M75" s="7"/>
      <c r="O75" s="90"/>
      <c r="P75" s="91"/>
    </row>
    <row r="76" spans="1:16" ht="12.75" customHeight="1">
      <c r="F76" s="6"/>
      <c r="P76" s="92"/>
    </row>
    <row r="77" spans="1:16" ht="12.75" customHeight="1">
      <c r="C77" s="3"/>
      <c r="D77" s="3"/>
      <c r="E77" s="3"/>
      <c r="F77" s="4"/>
      <c r="P77" s="93"/>
    </row>
  </sheetData>
  <mergeCells count="67">
    <mergeCell ref="D17:D18"/>
    <mergeCell ref="F24:F28"/>
    <mergeCell ref="D34:D36"/>
    <mergeCell ref="P29:P30"/>
    <mergeCell ref="C33:C36"/>
    <mergeCell ref="E29:E30"/>
    <mergeCell ref="F29:F30"/>
    <mergeCell ref="C5:C28"/>
    <mergeCell ref="D19:D23"/>
    <mergeCell ref="D24:D28"/>
    <mergeCell ref="F19:F23"/>
    <mergeCell ref="D29:D30"/>
    <mergeCell ref="O57:O58"/>
    <mergeCell ref="B1:P1"/>
    <mergeCell ref="B3:E3"/>
    <mergeCell ref="F3:F4"/>
    <mergeCell ref="D5:D14"/>
    <mergeCell ref="E5:E8"/>
    <mergeCell ref="F5:F8"/>
    <mergeCell ref="E9:E14"/>
    <mergeCell ref="F9:F14"/>
    <mergeCell ref="G3:O4"/>
    <mergeCell ref="B5:B45"/>
    <mergeCell ref="F34:F36"/>
    <mergeCell ref="E34:E36"/>
    <mergeCell ref="F37:F41"/>
    <mergeCell ref="M57:M58"/>
    <mergeCell ref="E37:E41"/>
    <mergeCell ref="B72:D72"/>
    <mergeCell ref="P57:P58"/>
    <mergeCell ref="P54:P55"/>
    <mergeCell ref="C51:C56"/>
    <mergeCell ref="C57:C59"/>
    <mergeCell ref="N54:N55"/>
    <mergeCell ref="O54:O55"/>
    <mergeCell ref="G57:G58"/>
    <mergeCell ref="F54:F55"/>
    <mergeCell ref="M54:M55"/>
    <mergeCell ref="H57:H58"/>
    <mergeCell ref="L57:L58"/>
    <mergeCell ref="G54:G55"/>
    <mergeCell ref="H54:H55"/>
    <mergeCell ref="L54:L55"/>
    <mergeCell ref="N57:N58"/>
    <mergeCell ref="C47:C49"/>
    <mergeCell ref="B46:D46"/>
    <mergeCell ref="D42:D43"/>
    <mergeCell ref="D51:D52"/>
    <mergeCell ref="F57:F58"/>
    <mergeCell ref="E54:E55"/>
    <mergeCell ref="F42:F43"/>
    <mergeCell ref="B73:E73"/>
    <mergeCell ref="C37:C45"/>
    <mergeCell ref="C63:C64"/>
    <mergeCell ref="B63:B64"/>
    <mergeCell ref="D57:D58"/>
    <mergeCell ref="E57:E58"/>
    <mergeCell ref="B51:B59"/>
    <mergeCell ref="B60:D60"/>
    <mergeCell ref="D54:D55"/>
    <mergeCell ref="D37:D41"/>
    <mergeCell ref="B50:D50"/>
    <mergeCell ref="B47:B49"/>
    <mergeCell ref="B69:D69"/>
    <mergeCell ref="B67:B68"/>
    <mergeCell ref="B70:B71"/>
    <mergeCell ref="E42:E43"/>
  </mergeCells>
  <phoneticPr fontId="1" type="noConversion"/>
  <pageMargins left="0.15748031496062992" right="0" top="0.7" bottom="0.39370078740157483" header="0" footer="0"/>
  <pageSetup paperSize="9" scale="70" firstPageNumber="4294967295" pageOrder="overThenDown" orientation="landscape" verticalDpi="300" r:id="rId1"/>
  <headerFooter alignWithMargins="0">
    <oddHeader>&amp;L&amp;C&amp;R</oddHeader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3</vt:i4>
      </vt:variant>
    </vt:vector>
  </HeadingPairs>
  <TitlesOfParts>
    <vt:vector size="6" baseType="lpstr">
      <vt:lpstr>총괄</vt:lpstr>
      <vt:lpstr>세입안(산출내역)</vt:lpstr>
      <vt:lpstr>세출안(산출내역)</vt:lpstr>
      <vt:lpstr>'세입안(산출내역)'!Print_Area</vt:lpstr>
      <vt:lpstr>'세출안(산출내역)'!Print_Area</vt:lpstr>
      <vt:lpstr>'세출안(산출내역)'!Print_Titles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</cp:lastModifiedBy>
  <cp:lastPrinted>2020-12-24T03:50:56Z</cp:lastPrinted>
  <dcterms:created xsi:type="dcterms:W3CDTF">2009-12-04T13:44:55Z</dcterms:created>
  <dcterms:modified xsi:type="dcterms:W3CDTF">2021-11-23T05:18:28Z</dcterms:modified>
</cp:coreProperties>
</file>