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975" yWindow="165" windowWidth="15030" windowHeight="12375"/>
  </bookViews>
  <sheets>
    <sheet name="예산총칙" sheetId="8" r:id="rId1"/>
    <sheet name="총괄표" sheetId="5" r:id="rId2"/>
    <sheet name="세입" sheetId="6" r:id="rId3"/>
    <sheet name="세출" sheetId="7" r:id="rId4"/>
    <sheet name="보수일람표" sheetId="4" r:id="rId5"/>
    <sheet name="업로드" sheetId="9" r:id="rId6"/>
    <sheet name="급여업로드" sheetId="10" r:id="rId7"/>
  </sheets>
  <externalReferences>
    <externalReference r:id="rId8"/>
  </externalReferences>
  <definedNames>
    <definedName name="bizforms">"bizforms.co.kr"</definedName>
    <definedName name="_xlnm.Print_Area" localSheetId="4">보수일람표!$C$1:$P$49</definedName>
    <definedName name="_xlnm.Print_Area" localSheetId="2">세입!$A$1:$W$75</definedName>
    <definedName name="_xlnm.Print_Area" localSheetId="3">세출!$A$1:$W$103</definedName>
    <definedName name="_xlnm.Print_Area" localSheetId="0">예산총칙!$B$1:$M$29</definedName>
    <definedName name="_xlnm.Print_Area" localSheetId="1">총괄표!$A$1:$N$41</definedName>
    <definedName name="_xlnm.Print_Titles" localSheetId="2">세입!$3:$5</definedName>
    <definedName name="_xlnm.Print_Titles" localSheetId="3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0">OFFSET(#REF!,0,0,COUNTA(#REF!),1)</definedName>
    <definedName name="성명">OFFSET(#REF!,0,0,COUNTA(#REF!),1)</definedName>
    <definedName name="순번" localSheetId="0">#REF!</definedName>
    <definedName name="순번">#REF!</definedName>
  </definedNames>
  <calcPr calcId="145621"/>
</workbook>
</file>

<file path=xl/calcChain.xml><?xml version="1.0" encoding="utf-8"?>
<calcChain xmlns="http://schemas.openxmlformats.org/spreadsheetml/2006/main">
  <c r="W54" i="7" l="1"/>
  <c r="W29" i="7"/>
  <c r="W52" i="7"/>
  <c r="W48" i="7"/>
  <c r="W47" i="7"/>
  <c r="W37" i="7"/>
  <c r="W38" i="7"/>
  <c r="W39" i="7"/>
  <c r="W36" i="7"/>
  <c r="I9" i="4"/>
  <c r="K13" i="4"/>
  <c r="I15" i="4"/>
  <c r="I14" i="4"/>
  <c r="I11" i="4"/>
  <c r="I12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K12" i="4"/>
  <c r="F10" i="4"/>
  <c r="L10" i="4" s="1"/>
  <c r="M10" i="4" s="1"/>
  <c r="N10" i="4"/>
  <c r="N9" i="4"/>
  <c r="K10" i="4"/>
  <c r="O10" i="4"/>
  <c r="K11" i="4"/>
  <c r="L11" i="4"/>
  <c r="M11" i="4" s="1"/>
  <c r="N11" i="4"/>
  <c r="O11" i="4"/>
  <c r="L12" i="4"/>
  <c r="M12" i="4" s="1"/>
  <c r="K14" i="4"/>
  <c r="L14" i="4"/>
  <c r="M14" i="4" s="1"/>
  <c r="K15" i="4"/>
  <c r="N15" i="4"/>
  <c r="O15" i="4"/>
  <c r="K16" i="4"/>
  <c r="L16" i="4"/>
  <c r="M16" i="4"/>
  <c r="N16" i="4"/>
  <c r="O16" i="4"/>
  <c r="K17" i="4"/>
  <c r="L17" i="4"/>
  <c r="M17" i="4" s="1"/>
  <c r="N17" i="4"/>
  <c r="O17" i="4"/>
  <c r="K18" i="4"/>
  <c r="L18" i="4"/>
  <c r="M18" i="4" s="1"/>
  <c r="N18" i="4"/>
  <c r="O18" i="4"/>
  <c r="K19" i="4"/>
  <c r="L19" i="4"/>
  <c r="M19" i="4" s="1"/>
  <c r="N19" i="4"/>
  <c r="O19" i="4"/>
  <c r="K20" i="4"/>
  <c r="L20" i="4"/>
  <c r="M20" i="4" s="1"/>
  <c r="N20" i="4"/>
  <c r="O20" i="4"/>
  <c r="K21" i="4"/>
  <c r="L21" i="4"/>
  <c r="M21" i="4" s="1"/>
  <c r="N21" i="4"/>
  <c r="O21" i="4"/>
  <c r="K22" i="4"/>
  <c r="L22" i="4"/>
  <c r="M22" i="4" s="1"/>
  <c r="N22" i="4"/>
  <c r="O22" i="4"/>
  <c r="K23" i="4"/>
  <c r="L23" i="4"/>
  <c r="M23" i="4" s="1"/>
  <c r="N23" i="4"/>
  <c r="O23" i="4"/>
  <c r="K24" i="4"/>
  <c r="L24" i="4"/>
  <c r="M24" i="4" s="1"/>
  <c r="N24" i="4"/>
  <c r="O24" i="4"/>
  <c r="K25" i="4"/>
  <c r="L25" i="4"/>
  <c r="M25" i="4" s="1"/>
  <c r="N25" i="4"/>
  <c r="O25" i="4"/>
  <c r="K26" i="4"/>
  <c r="L26" i="4"/>
  <c r="M26" i="4" s="1"/>
  <c r="N26" i="4"/>
  <c r="O26" i="4"/>
  <c r="K27" i="4"/>
  <c r="L27" i="4"/>
  <c r="M27" i="4" s="1"/>
  <c r="N27" i="4"/>
  <c r="O27" i="4"/>
  <c r="K28" i="4"/>
  <c r="L28" i="4"/>
  <c r="M28" i="4" s="1"/>
  <c r="N28" i="4"/>
  <c r="O28" i="4"/>
  <c r="K29" i="4"/>
  <c r="L29" i="4"/>
  <c r="M29" i="4" s="1"/>
  <c r="N29" i="4"/>
  <c r="O29" i="4"/>
  <c r="K30" i="4"/>
  <c r="L30" i="4"/>
  <c r="M30" i="4" s="1"/>
  <c r="N30" i="4"/>
  <c r="O30" i="4"/>
  <c r="K31" i="4"/>
  <c r="L31" i="4"/>
  <c r="M31" i="4" s="1"/>
  <c r="N31" i="4"/>
  <c r="O31" i="4"/>
  <c r="K32" i="4"/>
  <c r="L32" i="4"/>
  <c r="M32" i="4"/>
  <c r="N32" i="4"/>
  <c r="O32" i="4"/>
  <c r="K33" i="4"/>
  <c r="L33" i="4"/>
  <c r="M33" i="4" s="1"/>
  <c r="N33" i="4"/>
  <c r="O33" i="4"/>
  <c r="K34" i="4"/>
  <c r="L34" i="4"/>
  <c r="M34" i="4" s="1"/>
  <c r="N34" i="4"/>
  <c r="O34" i="4"/>
  <c r="K35" i="4"/>
  <c r="L35" i="4"/>
  <c r="M35" i="4" s="1"/>
  <c r="N35" i="4"/>
  <c r="O35" i="4"/>
  <c r="K36" i="4"/>
  <c r="L36" i="4"/>
  <c r="M36" i="4" s="1"/>
  <c r="N36" i="4"/>
  <c r="O36" i="4"/>
  <c r="K37" i="4"/>
  <c r="L37" i="4"/>
  <c r="M37" i="4" s="1"/>
  <c r="N37" i="4"/>
  <c r="O37" i="4"/>
  <c r="K38" i="4"/>
  <c r="L38" i="4"/>
  <c r="M38" i="4" s="1"/>
  <c r="N38" i="4"/>
  <c r="O38" i="4"/>
  <c r="K39" i="4"/>
  <c r="L39" i="4"/>
  <c r="M39" i="4" s="1"/>
  <c r="N39" i="4"/>
  <c r="O39" i="4"/>
  <c r="K40" i="4"/>
  <c r="L40" i="4"/>
  <c r="M40" i="4" s="1"/>
  <c r="N40" i="4"/>
  <c r="O40" i="4"/>
  <c r="K41" i="4"/>
  <c r="L41" i="4"/>
  <c r="M41" i="4" s="1"/>
  <c r="N41" i="4"/>
  <c r="O41" i="4"/>
  <c r="K42" i="4"/>
  <c r="L42" i="4"/>
  <c r="M42" i="4" s="1"/>
  <c r="N42" i="4"/>
  <c r="O42" i="4"/>
  <c r="K43" i="4"/>
  <c r="L43" i="4"/>
  <c r="M43" i="4" s="1"/>
  <c r="N43" i="4"/>
  <c r="O43" i="4"/>
  <c r="K44" i="4"/>
  <c r="L44" i="4"/>
  <c r="M44" i="4" s="1"/>
  <c r="N44" i="4"/>
  <c r="O44" i="4"/>
  <c r="K45" i="4"/>
  <c r="L45" i="4"/>
  <c r="M45" i="4" s="1"/>
  <c r="N45" i="4"/>
  <c r="O45" i="4"/>
  <c r="K46" i="4"/>
  <c r="L46" i="4"/>
  <c r="M46" i="4" s="1"/>
  <c r="N46" i="4"/>
  <c r="O46" i="4"/>
  <c r="K47" i="4"/>
  <c r="L47" i="4"/>
  <c r="M47" i="4" s="1"/>
  <c r="N47" i="4"/>
  <c r="O47" i="4"/>
  <c r="K48" i="4"/>
  <c r="L48" i="4"/>
  <c r="M48" i="4"/>
  <c r="N48" i="4"/>
  <c r="O48" i="4"/>
  <c r="K49" i="4"/>
  <c r="L49" i="4"/>
  <c r="M49" i="4" s="1"/>
  <c r="N49" i="4"/>
  <c r="O49" i="4"/>
  <c r="K50" i="4"/>
  <c r="L50" i="4"/>
  <c r="M50" i="4" s="1"/>
  <c r="N50" i="4"/>
  <c r="O50" i="4"/>
  <c r="K51" i="4"/>
  <c r="L51" i="4"/>
  <c r="M51" i="4" s="1"/>
  <c r="N51" i="4"/>
  <c r="O51" i="4"/>
  <c r="K52" i="4"/>
  <c r="L52" i="4"/>
  <c r="M52" i="4" s="1"/>
  <c r="N52" i="4"/>
  <c r="O52" i="4"/>
  <c r="K53" i="4"/>
  <c r="L53" i="4"/>
  <c r="M53" i="4" s="1"/>
  <c r="N53" i="4"/>
  <c r="O53" i="4"/>
  <c r="K54" i="4"/>
  <c r="L54" i="4"/>
  <c r="M54" i="4" s="1"/>
  <c r="N54" i="4"/>
  <c r="O54" i="4"/>
  <c r="K55" i="4"/>
  <c r="L55" i="4"/>
  <c r="M55" i="4" s="1"/>
  <c r="N55" i="4"/>
  <c r="O55" i="4"/>
  <c r="K56" i="4"/>
  <c r="L56" i="4"/>
  <c r="M56" i="4"/>
  <c r="N56" i="4"/>
  <c r="O56" i="4"/>
  <c r="K57" i="4"/>
  <c r="L57" i="4"/>
  <c r="M57" i="4" s="1"/>
  <c r="N57" i="4"/>
  <c r="O57" i="4"/>
  <c r="K58" i="4"/>
  <c r="L58" i="4"/>
  <c r="M58" i="4" s="1"/>
  <c r="N58" i="4"/>
  <c r="O58" i="4"/>
  <c r="K59" i="4"/>
  <c r="L59" i="4"/>
  <c r="M59" i="4"/>
  <c r="N59" i="4"/>
  <c r="O59" i="4"/>
  <c r="K60" i="4"/>
  <c r="L60" i="4"/>
  <c r="M60" i="4" s="1"/>
  <c r="N60" i="4"/>
  <c r="O60" i="4"/>
  <c r="K61" i="4"/>
  <c r="L61" i="4"/>
  <c r="M61" i="4" s="1"/>
  <c r="N61" i="4"/>
  <c r="O61" i="4"/>
  <c r="K62" i="4"/>
  <c r="L62" i="4"/>
  <c r="M62" i="4" s="1"/>
  <c r="N62" i="4"/>
  <c r="O62" i="4"/>
  <c r="K63" i="4"/>
  <c r="L63" i="4"/>
  <c r="M63" i="4" s="1"/>
  <c r="N63" i="4"/>
  <c r="O63" i="4"/>
  <c r="K64" i="4"/>
  <c r="L64" i="4"/>
  <c r="M64" i="4"/>
  <c r="N64" i="4"/>
  <c r="O64" i="4"/>
  <c r="K65" i="4"/>
  <c r="L65" i="4"/>
  <c r="M65" i="4"/>
  <c r="N65" i="4"/>
  <c r="O65" i="4"/>
  <c r="K66" i="4"/>
  <c r="L66" i="4"/>
  <c r="M66" i="4" s="1"/>
  <c r="N66" i="4"/>
  <c r="O66" i="4"/>
  <c r="K67" i="4"/>
  <c r="L67" i="4"/>
  <c r="M67" i="4" s="1"/>
  <c r="N67" i="4"/>
  <c r="O67" i="4"/>
  <c r="O8" i="4"/>
  <c r="N8" i="4"/>
  <c r="L8" i="4"/>
  <c r="M8" i="4" s="1"/>
  <c r="K8" i="4"/>
  <c r="I8" i="4"/>
  <c r="W71" i="6"/>
  <c r="W45" i="6"/>
  <c r="W10" i="6"/>
  <c r="E80" i="7"/>
  <c r="E64" i="6"/>
  <c r="I10" i="4" l="1"/>
  <c r="L9" i="4"/>
  <c r="M9" i="4" s="1"/>
  <c r="I13" i="4"/>
  <c r="L13" i="4"/>
  <c r="M13" i="4" s="1"/>
  <c r="L15" i="4"/>
  <c r="M15" i="4" s="1"/>
  <c r="O14" i="4"/>
  <c r="N14" i="4"/>
  <c r="N13" i="4"/>
  <c r="N12" i="4"/>
  <c r="O9" i="4"/>
  <c r="K9" i="4"/>
  <c r="O13" i="4"/>
  <c r="O12" i="4"/>
  <c r="I32" i="6"/>
  <c r="H60" i="7"/>
  <c r="I91" i="7"/>
  <c r="W61" i="7"/>
  <c r="I60" i="7" s="1"/>
  <c r="C11" i="10" l="1"/>
  <c r="D11" i="10"/>
  <c r="E11" i="10"/>
  <c r="F11" i="10"/>
  <c r="H11" i="10"/>
  <c r="I11" i="10"/>
  <c r="J11" i="10"/>
  <c r="C12" i="10"/>
  <c r="D12" i="10"/>
  <c r="E12" i="10"/>
  <c r="F12" i="10"/>
  <c r="H12" i="10"/>
  <c r="I12" i="10"/>
  <c r="J12" i="10"/>
  <c r="C13" i="10"/>
  <c r="D13" i="10"/>
  <c r="E13" i="10"/>
  <c r="F13" i="10"/>
  <c r="H13" i="10"/>
  <c r="I13" i="10"/>
  <c r="J13" i="10"/>
  <c r="K13" i="10"/>
  <c r="C14" i="10"/>
  <c r="D14" i="10"/>
  <c r="E14" i="10"/>
  <c r="F14" i="10"/>
  <c r="H14" i="10"/>
  <c r="I14" i="10"/>
  <c r="J14" i="10"/>
  <c r="C15" i="10"/>
  <c r="D15" i="10"/>
  <c r="E15" i="10"/>
  <c r="F15" i="10"/>
  <c r="H15" i="10"/>
  <c r="I15" i="10"/>
  <c r="J15" i="10"/>
  <c r="C16" i="10"/>
  <c r="D16" i="10"/>
  <c r="E16" i="10"/>
  <c r="F16" i="10"/>
  <c r="H16" i="10"/>
  <c r="I16" i="10"/>
  <c r="J16" i="10"/>
  <c r="C17" i="10"/>
  <c r="D17" i="10"/>
  <c r="E17" i="10"/>
  <c r="F17" i="10"/>
  <c r="H17" i="10"/>
  <c r="I17" i="10"/>
  <c r="J17" i="10"/>
  <c r="K17" i="10"/>
  <c r="I10" i="10"/>
  <c r="J10" i="10"/>
  <c r="H10" i="10"/>
  <c r="D10" i="10"/>
  <c r="E10" i="10"/>
  <c r="F10" i="10"/>
  <c r="C10" i="10"/>
  <c r="W73" i="7" l="1"/>
  <c r="W67" i="7"/>
  <c r="W66" i="7"/>
  <c r="W77" i="7" l="1"/>
  <c r="W55" i="7"/>
  <c r="I53" i="7" s="1"/>
  <c r="L53" i="7" s="1"/>
  <c r="W70" i="7"/>
  <c r="W69" i="7"/>
  <c r="W68" i="7"/>
  <c r="W69" i="6"/>
  <c r="G28" i="9" l="1"/>
  <c r="K11" i="10" l="1"/>
  <c r="K12" i="10"/>
  <c r="K14" i="10"/>
  <c r="K15" i="10"/>
  <c r="K16" i="10"/>
  <c r="K10" i="10"/>
  <c r="K41" i="5" l="1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8" i="7"/>
  <c r="J8" i="7"/>
  <c r="H8" i="7"/>
  <c r="D8" i="7"/>
  <c r="I30" i="6" l="1"/>
  <c r="I27" i="6"/>
  <c r="I70" i="6"/>
  <c r="I67" i="6"/>
  <c r="I74" i="6"/>
  <c r="H69" i="6"/>
  <c r="H66" i="6" s="1"/>
  <c r="E61" i="6"/>
  <c r="W60" i="6"/>
  <c r="I61" i="6"/>
  <c r="H62" i="6"/>
  <c r="L62" i="6" s="1"/>
  <c r="K65" i="7"/>
  <c r="J65" i="7"/>
  <c r="D65" i="7"/>
  <c r="H60" i="6" l="1"/>
  <c r="H59" i="6" s="1"/>
  <c r="L69" i="6"/>
  <c r="I103" i="7"/>
  <c r="I102" i="7"/>
  <c r="I99" i="7"/>
  <c r="I98" i="7"/>
  <c r="I94" i="7"/>
  <c r="E91" i="7"/>
  <c r="L35" i="5" s="1"/>
  <c r="L91" i="7"/>
  <c r="I84" i="7"/>
  <c r="I81" i="7"/>
  <c r="I80" i="7"/>
  <c r="I97" i="7" l="1"/>
  <c r="I96" i="7" s="1"/>
  <c r="G64" i="9"/>
  <c r="M35" i="5"/>
  <c r="N35" i="5" s="1"/>
  <c r="B4" i="8"/>
  <c r="G4" i="4" l="1"/>
  <c r="W13" i="7" s="1"/>
  <c r="G33" i="9" s="1"/>
  <c r="H4" i="4"/>
  <c r="W16" i="7" s="1"/>
  <c r="G35" i="9" s="1"/>
  <c r="F4" i="4"/>
  <c r="W10" i="7" s="1"/>
  <c r="G31" i="9" s="1"/>
  <c r="G3" i="4"/>
  <c r="W14" i="7" s="1"/>
  <c r="G34" i="9" s="1"/>
  <c r="H3" i="4"/>
  <c r="I3" i="4"/>
  <c r="W20" i="7" s="1"/>
  <c r="G38" i="9" s="1"/>
  <c r="K3" i="4"/>
  <c r="L3" i="4"/>
  <c r="M3" i="4"/>
  <c r="N3" i="4"/>
  <c r="O3" i="4"/>
  <c r="F3" i="4"/>
  <c r="J67" i="4"/>
  <c r="P67" i="4" s="1"/>
  <c r="J63" i="4"/>
  <c r="P63" i="4" s="1"/>
  <c r="J59" i="4"/>
  <c r="P59" i="4" s="1"/>
  <c r="J57" i="4"/>
  <c r="F5" i="4" l="1"/>
  <c r="H5" i="4"/>
  <c r="W11" i="7"/>
  <c r="G32" i="9" s="1"/>
  <c r="W17" i="7"/>
  <c r="G5" i="4"/>
  <c r="J58" i="4"/>
  <c r="P58" i="4" s="1"/>
  <c r="J62" i="4"/>
  <c r="P62" i="4" s="1"/>
  <c r="J66" i="4"/>
  <c r="P66" i="4" s="1"/>
  <c r="J53" i="4"/>
  <c r="P53" i="4" s="1"/>
  <c r="J60" i="4"/>
  <c r="P60" i="4" s="1"/>
  <c r="J64" i="4"/>
  <c r="P64" i="4" s="1"/>
  <c r="J61" i="4"/>
  <c r="P61" i="4" s="1"/>
  <c r="J65" i="4"/>
  <c r="P65" i="4" s="1"/>
  <c r="J52" i="4"/>
  <c r="P52" i="4" s="1"/>
  <c r="J56" i="4"/>
  <c r="P56" i="4" s="1"/>
  <c r="J50" i="4"/>
  <c r="P50" i="4" s="1"/>
  <c r="J54" i="4"/>
  <c r="P54" i="4" s="1"/>
  <c r="J51" i="4"/>
  <c r="P51" i="4" s="1"/>
  <c r="J55" i="4"/>
  <c r="P55" i="4" s="1"/>
  <c r="P57" i="4"/>
  <c r="J36" i="4"/>
  <c r="P36" i="4" s="1"/>
  <c r="J46" i="4"/>
  <c r="P46" i="4" s="1"/>
  <c r="J32" i="4"/>
  <c r="P32" i="4" s="1"/>
  <c r="J40" i="4"/>
  <c r="P40" i="4" s="1"/>
  <c r="J42" i="4"/>
  <c r="P42" i="4" s="1"/>
  <c r="J48" i="4"/>
  <c r="P48" i="4" s="1"/>
  <c r="J34" i="4"/>
  <c r="P34" i="4" s="1"/>
  <c r="J44" i="4"/>
  <c r="P44" i="4" s="1"/>
  <c r="J38" i="4"/>
  <c r="P38" i="4" s="1"/>
  <c r="J33" i="4"/>
  <c r="P33" i="4" s="1"/>
  <c r="J35" i="4"/>
  <c r="P35" i="4" s="1"/>
  <c r="J37" i="4"/>
  <c r="P37" i="4" s="1"/>
  <c r="J39" i="4"/>
  <c r="P39" i="4" s="1"/>
  <c r="J41" i="4"/>
  <c r="P41" i="4" s="1"/>
  <c r="J43" i="4"/>
  <c r="P43" i="4" s="1"/>
  <c r="J45" i="4"/>
  <c r="P45" i="4" s="1"/>
  <c r="J47" i="4"/>
  <c r="P47" i="4" s="1"/>
  <c r="J49" i="4"/>
  <c r="P49" i="4" s="1"/>
  <c r="O4" i="4"/>
  <c r="O5" i="4" s="1"/>
  <c r="N4" i="4"/>
  <c r="N5" i="4" s="1"/>
  <c r="K4" i="4"/>
  <c r="K5" i="4" s="1"/>
  <c r="L4" i="4"/>
  <c r="L5" i="4" s="1"/>
  <c r="I4" i="4"/>
  <c r="K12" i="5"/>
  <c r="K11" i="5"/>
  <c r="K10" i="5"/>
  <c r="K9" i="5"/>
  <c r="K8" i="5"/>
  <c r="E30" i="5"/>
  <c r="G23" i="9" s="1"/>
  <c r="E32" i="5"/>
  <c r="G25" i="9" s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W101" i="7"/>
  <c r="W100" i="7" s="1"/>
  <c r="W97" i="7"/>
  <c r="W96" i="7" s="1"/>
  <c r="W93" i="7"/>
  <c r="W92" i="7" s="1"/>
  <c r="W90" i="7"/>
  <c r="W89" i="7" s="1"/>
  <c r="W83" i="7"/>
  <c r="W82" i="7" s="1"/>
  <c r="W79" i="7"/>
  <c r="W78" i="7" s="1"/>
  <c r="W76" i="7"/>
  <c r="W58" i="7"/>
  <c r="I58" i="7" s="1"/>
  <c r="L58" i="7" s="1"/>
  <c r="W12" i="7"/>
  <c r="I12" i="7" s="1"/>
  <c r="L12" i="7" s="1"/>
  <c r="L98" i="7"/>
  <c r="L99" i="7"/>
  <c r="L103" i="7"/>
  <c r="L102" i="7"/>
  <c r="K101" i="7"/>
  <c r="K100" i="7" s="1"/>
  <c r="J101" i="7"/>
  <c r="J97" i="7"/>
  <c r="L94" i="7"/>
  <c r="H95" i="7"/>
  <c r="L95" i="7" s="1"/>
  <c r="K93" i="7"/>
  <c r="K92" i="7" s="1"/>
  <c r="K90" i="7"/>
  <c r="K89" i="7" s="1"/>
  <c r="L84" i="7"/>
  <c r="L80" i="7"/>
  <c r="J86" i="7"/>
  <c r="K83" i="7"/>
  <c r="K82" i="7" s="1"/>
  <c r="J83" i="7"/>
  <c r="K79" i="7"/>
  <c r="K78" i="7" s="1"/>
  <c r="L81" i="7"/>
  <c r="I77" i="7"/>
  <c r="I76" i="7" s="1"/>
  <c r="K76" i="7"/>
  <c r="K64" i="7" s="1"/>
  <c r="K57" i="7"/>
  <c r="K56" i="7" s="1"/>
  <c r="J32" i="7"/>
  <c r="H32" i="7"/>
  <c r="K24" i="7"/>
  <c r="H24" i="7"/>
  <c r="E103" i="7"/>
  <c r="L41" i="5" s="1"/>
  <c r="E102" i="7"/>
  <c r="L40" i="5" s="1"/>
  <c r="D101" i="7"/>
  <c r="D100" i="7" s="1"/>
  <c r="E99" i="7"/>
  <c r="L39" i="5" s="1"/>
  <c r="E98" i="7"/>
  <c r="L38" i="5" s="1"/>
  <c r="D97" i="7"/>
  <c r="D96" i="7" s="1"/>
  <c r="D93" i="7"/>
  <c r="D92" i="7" s="1"/>
  <c r="E90" i="7"/>
  <c r="E89" i="7" s="1"/>
  <c r="D90" i="7"/>
  <c r="D89" i="7" s="1"/>
  <c r="D86" i="7"/>
  <c r="D85" i="7" s="1"/>
  <c r="E84" i="7"/>
  <c r="L32" i="5" s="1"/>
  <c r="D83" i="7"/>
  <c r="D82" i="7" s="1"/>
  <c r="E81" i="7"/>
  <c r="L31" i="5" s="1"/>
  <c r="L30" i="5"/>
  <c r="D79" i="7"/>
  <c r="D78" i="7" s="1"/>
  <c r="E77" i="7"/>
  <c r="L29" i="5" s="1"/>
  <c r="D76" i="7"/>
  <c r="D64" i="7" s="1"/>
  <c r="D57" i="7"/>
  <c r="D56" i="7" s="1"/>
  <c r="D32" i="7"/>
  <c r="D24" i="7"/>
  <c r="W9" i="7" l="1"/>
  <c r="E9" i="7" s="1"/>
  <c r="L8" i="5" s="1"/>
  <c r="M41" i="5"/>
  <c r="N41" i="5"/>
  <c r="G61" i="9"/>
  <c r="N32" i="5"/>
  <c r="M32" i="5"/>
  <c r="G59" i="9"/>
  <c r="N30" i="5"/>
  <c r="M30" i="5"/>
  <c r="M40" i="5"/>
  <c r="N40" i="5"/>
  <c r="G60" i="9"/>
  <c r="M31" i="5"/>
  <c r="N31" i="5" s="1"/>
  <c r="G67" i="9"/>
  <c r="M38" i="5"/>
  <c r="N38" i="5" s="1"/>
  <c r="G58" i="9"/>
  <c r="M29" i="5"/>
  <c r="N29" i="5" s="1"/>
  <c r="G68" i="9"/>
  <c r="M39" i="5"/>
  <c r="N39" i="5" s="1"/>
  <c r="E12" i="7"/>
  <c r="L9" i="5" s="1"/>
  <c r="W15" i="7"/>
  <c r="I15" i="7" s="1"/>
  <c r="L15" i="7" s="1"/>
  <c r="G36" i="9"/>
  <c r="F103" i="7"/>
  <c r="F99" i="7"/>
  <c r="G99" i="7" s="1"/>
  <c r="D7" i="7"/>
  <c r="D6" i="7" s="1"/>
  <c r="E58" i="7"/>
  <c r="L22" i="5" s="1"/>
  <c r="E97" i="7"/>
  <c r="L77" i="7"/>
  <c r="L76" i="7" s="1"/>
  <c r="E83" i="7"/>
  <c r="E82" i="7" s="1"/>
  <c r="G103" i="7"/>
  <c r="E101" i="7"/>
  <c r="G101" i="7" s="1"/>
  <c r="E76" i="7"/>
  <c r="E79" i="7"/>
  <c r="E78" i="7" s="1"/>
  <c r="L97" i="7"/>
  <c r="L96" i="7" s="1"/>
  <c r="I5" i="4"/>
  <c r="W19" i="7"/>
  <c r="J8" i="4"/>
  <c r="L10" i="10" s="1"/>
  <c r="J27" i="4"/>
  <c r="P27" i="4" s="1"/>
  <c r="J21" i="4"/>
  <c r="P21" i="4" s="1"/>
  <c r="J19" i="4"/>
  <c r="P19" i="4" s="1"/>
  <c r="J11" i="4"/>
  <c r="J29" i="4"/>
  <c r="P29" i="4" s="1"/>
  <c r="J17" i="4"/>
  <c r="P17" i="4" s="1"/>
  <c r="J25" i="4"/>
  <c r="P25" i="4" s="1"/>
  <c r="J13" i="4"/>
  <c r="J23" i="4"/>
  <c r="P23" i="4" s="1"/>
  <c r="J30" i="4"/>
  <c r="P30" i="4" s="1"/>
  <c r="J26" i="4"/>
  <c r="P26" i="4" s="1"/>
  <c r="J22" i="4"/>
  <c r="P22" i="4" s="1"/>
  <c r="J18" i="4"/>
  <c r="P18" i="4" s="1"/>
  <c r="J14" i="4"/>
  <c r="J10" i="4"/>
  <c r="J15" i="4"/>
  <c r="J31" i="4"/>
  <c r="P31" i="4" s="1"/>
  <c r="J20" i="4"/>
  <c r="P20" i="4" s="1"/>
  <c r="J16" i="4"/>
  <c r="P16" i="4" s="1"/>
  <c r="J12" i="4"/>
  <c r="J28" i="4"/>
  <c r="P28" i="4" s="1"/>
  <c r="J24" i="4"/>
  <c r="P24" i="4" s="1"/>
  <c r="K7" i="5"/>
  <c r="D7" i="5"/>
  <c r="K97" i="7"/>
  <c r="K96" i="7" s="1"/>
  <c r="K86" i="7"/>
  <c r="K85" i="7" s="1"/>
  <c r="K32" i="7"/>
  <c r="L101" i="7"/>
  <c r="L100" i="7" s="1"/>
  <c r="G102" i="7"/>
  <c r="F102" i="7"/>
  <c r="J100" i="7"/>
  <c r="H101" i="7"/>
  <c r="H100" i="7" s="1"/>
  <c r="W51" i="7"/>
  <c r="W46" i="7"/>
  <c r="W59" i="6"/>
  <c r="W54" i="6"/>
  <c r="W53" i="6"/>
  <c r="W29" i="6"/>
  <c r="W28" i="6"/>
  <c r="W26" i="6"/>
  <c r="W25" i="6"/>
  <c r="L74" i="6"/>
  <c r="K73" i="6"/>
  <c r="L67" i="6"/>
  <c r="L70" i="6"/>
  <c r="K66" i="6"/>
  <c r="K65" i="6" s="1"/>
  <c r="I64" i="6"/>
  <c r="L64" i="6" s="1"/>
  <c r="J63" i="6"/>
  <c r="L63" i="6" s="1"/>
  <c r="L61" i="6"/>
  <c r="K60" i="6"/>
  <c r="K59" i="6" s="1"/>
  <c r="L55" i="6"/>
  <c r="I58" i="6"/>
  <c r="L58" i="6" s="1"/>
  <c r="I57" i="6"/>
  <c r="L57" i="6" s="1"/>
  <c r="I56" i="6"/>
  <c r="L56" i="6" s="1"/>
  <c r="I55" i="6"/>
  <c r="K54" i="6"/>
  <c r="K53" i="6" s="1"/>
  <c r="J42" i="6"/>
  <c r="L42" i="6" s="1"/>
  <c r="K40" i="6"/>
  <c r="K39" i="6" s="1"/>
  <c r="L33" i="6"/>
  <c r="H38" i="6"/>
  <c r="H34" i="6"/>
  <c r="L34" i="6" s="1"/>
  <c r="H33" i="6"/>
  <c r="K32" i="6"/>
  <c r="K31" i="6" s="1"/>
  <c r="L30" i="6"/>
  <c r="L29" i="6" s="1"/>
  <c r="K29" i="6"/>
  <c r="K28" i="6" s="1"/>
  <c r="L27" i="6"/>
  <c r="L26" i="6" s="1"/>
  <c r="K26" i="6"/>
  <c r="K25" i="6" s="1"/>
  <c r="J26" i="6"/>
  <c r="I22" i="6"/>
  <c r="L22" i="6" s="1"/>
  <c r="I9" i="6"/>
  <c r="L9" i="6" s="1"/>
  <c r="K8" i="6"/>
  <c r="K7" i="6" s="1"/>
  <c r="H8" i="6"/>
  <c r="H7" i="6"/>
  <c r="E74" i="6"/>
  <c r="E37" i="5" s="1"/>
  <c r="D73" i="6"/>
  <c r="D72" i="6" s="1"/>
  <c r="E70" i="6"/>
  <c r="E67" i="6"/>
  <c r="E33" i="5" s="1"/>
  <c r="G26" i="9" s="1"/>
  <c r="E63" i="6"/>
  <c r="E31" i="5" s="1"/>
  <c r="G24" i="9" s="1"/>
  <c r="E58" i="6"/>
  <c r="E29" i="5" s="1"/>
  <c r="G22" i="9" s="1"/>
  <c r="E57" i="6"/>
  <c r="E28" i="5" s="1"/>
  <c r="G21" i="9" s="1"/>
  <c r="E56" i="6"/>
  <c r="E27" i="5" s="1"/>
  <c r="G20" i="9" s="1"/>
  <c r="E55" i="6"/>
  <c r="E26" i="5" s="1"/>
  <c r="G19" i="9" s="1"/>
  <c r="E42" i="6"/>
  <c r="E21" i="5" s="1"/>
  <c r="G14" i="9" s="1"/>
  <c r="E38" i="6"/>
  <c r="E19" i="5" s="1"/>
  <c r="G12" i="9" s="1"/>
  <c r="E33" i="6"/>
  <c r="E16" i="5" s="1"/>
  <c r="G9" i="9" s="1"/>
  <c r="E30" i="6"/>
  <c r="E15" i="5" s="1"/>
  <c r="G8" i="9" s="1"/>
  <c r="E27" i="6"/>
  <c r="E14" i="5" s="1"/>
  <c r="G7" i="9" s="1"/>
  <c r="E22" i="6"/>
  <c r="E12" i="5" s="1"/>
  <c r="G5" i="9" s="1"/>
  <c r="E9" i="6"/>
  <c r="E8" i="5" s="1"/>
  <c r="D66" i="6"/>
  <c r="D65" i="6" s="1"/>
  <c r="D54" i="6"/>
  <c r="D53" i="6"/>
  <c r="D50" i="6"/>
  <c r="D49" i="6" s="1"/>
  <c r="D44" i="6"/>
  <c r="D43" i="6" s="1"/>
  <c r="D8" i="6"/>
  <c r="F37" i="5"/>
  <c r="G37" i="5"/>
  <c r="W75" i="6"/>
  <c r="I75" i="6" s="1"/>
  <c r="L75" i="6" s="1"/>
  <c r="G74" i="6"/>
  <c r="F74" i="6"/>
  <c r="J73" i="6"/>
  <c r="J72" i="6" s="1"/>
  <c r="H73" i="6"/>
  <c r="H72" i="6" s="1"/>
  <c r="W73" i="6" l="1"/>
  <c r="W72" i="6" s="1"/>
  <c r="F63" i="6"/>
  <c r="E54" i="6"/>
  <c r="E53" i="6" s="1"/>
  <c r="E75" i="6"/>
  <c r="F75" i="6" s="1"/>
  <c r="E60" i="6"/>
  <c r="E59" i="6" s="1"/>
  <c r="G63" i="6"/>
  <c r="P15" i="4"/>
  <c r="L17" i="10"/>
  <c r="P11" i="4"/>
  <c r="L13" i="10"/>
  <c r="P14" i="4"/>
  <c r="L16" i="10"/>
  <c r="P10" i="4"/>
  <c r="L12" i="10"/>
  <c r="P13" i="4"/>
  <c r="L15" i="10"/>
  <c r="P12" i="4"/>
  <c r="L14" i="10"/>
  <c r="I9" i="7"/>
  <c r="L9" i="7" s="1"/>
  <c r="F70" i="6"/>
  <c r="G70" i="6" s="1"/>
  <c r="E35" i="5"/>
  <c r="G50" i="9"/>
  <c r="M22" i="5"/>
  <c r="N22" i="5" s="1"/>
  <c r="P8" i="4"/>
  <c r="J3" i="4"/>
  <c r="W23" i="7" s="1"/>
  <c r="G40" i="9" s="1"/>
  <c r="E15" i="7"/>
  <c r="L10" i="5" s="1"/>
  <c r="W18" i="7"/>
  <c r="I18" i="7" s="1"/>
  <c r="G37" i="9"/>
  <c r="E100" i="7"/>
  <c r="G100" i="7" s="1"/>
  <c r="I51" i="7"/>
  <c r="L51" i="7" s="1"/>
  <c r="E51" i="7"/>
  <c r="L20" i="5" s="1"/>
  <c r="J9" i="4"/>
  <c r="L11" i="10" s="1"/>
  <c r="M4" i="4"/>
  <c r="M5" i="4" s="1"/>
  <c r="G21" i="5"/>
  <c r="G15" i="5"/>
  <c r="F19" i="5"/>
  <c r="G19" i="5" s="1"/>
  <c r="F21" i="5"/>
  <c r="F15" i="5"/>
  <c r="F101" i="7"/>
  <c r="I101" i="7"/>
  <c r="I100" i="7" s="1"/>
  <c r="K72" i="6"/>
  <c r="K44" i="6"/>
  <c r="K43" i="6" s="1"/>
  <c r="E38" i="5" l="1"/>
  <c r="E73" i="6"/>
  <c r="E72" i="6" s="1"/>
  <c r="G75" i="6"/>
  <c r="P3" i="4"/>
  <c r="G29" i="9"/>
  <c r="F35" i="5"/>
  <c r="G35" i="5" s="1"/>
  <c r="F100" i="7"/>
  <c r="G48" i="9"/>
  <c r="M20" i="5"/>
  <c r="N20" i="5" s="1"/>
  <c r="E18" i="7"/>
  <c r="L11" i="5" s="1"/>
  <c r="L18" i="7"/>
  <c r="F51" i="7"/>
  <c r="G51" i="7" s="1"/>
  <c r="P9" i="4"/>
  <c r="P4" i="4" s="1"/>
  <c r="S4" i="4" s="1"/>
  <c r="J4" i="4"/>
  <c r="L73" i="6"/>
  <c r="L72" i="6" s="1"/>
  <c r="I73" i="6"/>
  <c r="I72" i="6" s="1"/>
  <c r="G38" i="5" l="1"/>
  <c r="F38" i="5"/>
  <c r="J5" i="4"/>
  <c r="W22" i="7"/>
  <c r="P5" i="4"/>
  <c r="G73" i="6"/>
  <c r="F73" i="6"/>
  <c r="I52" i="6"/>
  <c r="W21" i="7" l="1"/>
  <c r="G39" i="9"/>
  <c r="E68" i="7"/>
  <c r="H68" i="7"/>
  <c r="E52" i="6"/>
  <c r="E25" i="5" s="1"/>
  <c r="G18" i="9" s="1"/>
  <c r="G72" i="6"/>
  <c r="F72" i="6"/>
  <c r="I21" i="7" l="1"/>
  <c r="I8" i="7" s="1"/>
  <c r="W8" i="7"/>
  <c r="E21" i="7"/>
  <c r="L68" i="7"/>
  <c r="G54" i="9" s="1"/>
  <c r="H65" i="7"/>
  <c r="L52" i="6"/>
  <c r="K50" i="6"/>
  <c r="K49" i="6" s="1"/>
  <c r="K6" i="6" s="1"/>
  <c r="K7" i="7"/>
  <c r="K6" i="7" s="1"/>
  <c r="W50" i="7"/>
  <c r="W49" i="7" s="1"/>
  <c r="W28" i="7"/>
  <c r="W20" i="6"/>
  <c r="E48" i="6" l="1"/>
  <c r="E23" i="5" s="1"/>
  <c r="G16" i="9" s="1"/>
  <c r="I48" i="6"/>
  <c r="L48" i="6" s="1"/>
  <c r="E20" i="6"/>
  <c r="E11" i="5" s="1"/>
  <c r="G4" i="9" s="1"/>
  <c r="I20" i="6"/>
  <c r="L20" i="6" s="1"/>
  <c r="L21" i="7"/>
  <c r="L8" i="7" s="1"/>
  <c r="L12" i="5"/>
  <c r="E8" i="7"/>
  <c r="E66" i="7"/>
  <c r="L25" i="5" s="1"/>
  <c r="M25" i="5" s="1"/>
  <c r="N25" i="5" s="1"/>
  <c r="I66" i="7"/>
  <c r="I49" i="7"/>
  <c r="L49" i="7" s="1"/>
  <c r="E49" i="7"/>
  <c r="L19" i="5" s="1"/>
  <c r="I28" i="7"/>
  <c r="L28" i="7" s="1"/>
  <c r="E28" i="7"/>
  <c r="L14" i="5" s="1"/>
  <c r="W87" i="7"/>
  <c r="W51" i="6"/>
  <c r="W75" i="7"/>
  <c r="I51" i="6" l="1"/>
  <c r="L51" i="6" s="1"/>
  <c r="E51" i="6"/>
  <c r="E24" i="5" s="1"/>
  <c r="G17" i="9" s="1"/>
  <c r="W50" i="6"/>
  <c r="W49" i="6" s="1"/>
  <c r="G47" i="9"/>
  <c r="M19" i="5"/>
  <c r="N19" i="5" s="1"/>
  <c r="G42" i="9"/>
  <c r="M14" i="5"/>
  <c r="N14" i="5" s="1"/>
  <c r="G48" i="6"/>
  <c r="F48" i="6"/>
  <c r="L66" i="7"/>
  <c r="G53" i="9" s="1"/>
  <c r="E75" i="7"/>
  <c r="L28" i="5" s="1"/>
  <c r="I75" i="7"/>
  <c r="L75" i="7" s="1"/>
  <c r="I87" i="7"/>
  <c r="E87" i="7"/>
  <c r="L33" i="5" s="1"/>
  <c r="W74" i="7"/>
  <c r="W53" i="7"/>
  <c r="G62" i="9" l="1"/>
  <c r="N33" i="5"/>
  <c r="M33" i="5"/>
  <c r="G57" i="9"/>
  <c r="M28" i="5"/>
  <c r="N28" i="5" s="1"/>
  <c r="L87" i="7"/>
  <c r="E53" i="7"/>
  <c r="L21" i="5" s="1"/>
  <c r="I73" i="7"/>
  <c r="L73" i="7" s="1"/>
  <c r="E73" i="7"/>
  <c r="L27" i="5" s="1"/>
  <c r="W41" i="6"/>
  <c r="W24" i="6"/>
  <c r="W40" i="6" l="1"/>
  <c r="W39" i="6" s="1"/>
  <c r="F11" i="8" s="1"/>
  <c r="J41" i="6"/>
  <c r="L41" i="6" s="1"/>
  <c r="E41" i="6"/>
  <c r="E20" i="5" s="1"/>
  <c r="G56" i="9"/>
  <c r="M27" i="5"/>
  <c r="N27" i="5" s="1"/>
  <c r="G49" i="9"/>
  <c r="M21" i="5"/>
  <c r="N21" i="5" s="1"/>
  <c r="W23" i="6"/>
  <c r="E23" i="6" s="1"/>
  <c r="E13" i="5" s="1"/>
  <c r="G6" i="9" s="1"/>
  <c r="W60" i="7"/>
  <c r="W26" i="7"/>
  <c r="W27" i="7"/>
  <c r="W63" i="7"/>
  <c r="W62" i="7" s="1"/>
  <c r="W72" i="7"/>
  <c r="W34" i="7"/>
  <c r="W33" i="7" s="1"/>
  <c r="W31" i="7"/>
  <c r="W30" i="7" s="1"/>
  <c r="W71" i="7"/>
  <c r="W88" i="7"/>
  <c r="G13" i="9" l="1"/>
  <c r="F20" i="5"/>
  <c r="G20" i="5"/>
  <c r="I23" i="6"/>
  <c r="L23" i="6" s="1"/>
  <c r="W65" i="7"/>
  <c r="W64" i="7" s="1"/>
  <c r="L60" i="7"/>
  <c r="W57" i="7"/>
  <c r="W56" i="7" s="1"/>
  <c r="F18" i="8" s="1"/>
  <c r="E60" i="7"/>
  <c r="L23" i="5" s="1"/>
  <c r="I71" i="7"/>
  <c r="E71" i="7"/>
  <c r="I30" i="7"/>
  <c r="L30" i="7" s="1"/>
  <c r="E30" i="7"/>
  <c r="L15" i="5" s="1"/>
  <c r="I62" i="7"/>
  <c r="L62" i="7" s="1"/>
  <c r="E62" i="7"/>
  <c r="L24" i="5" s="1"/>
  <c r="I33" i="7"/>
  <c r="E33" i="7"/>
  <c r="L16" i="5" s="1"/>
  <c r="I88" i="7"/>
  <c r="E88" i="7"/>
  <c r="L34" i="5" s="1"/>
  <c r="W86" i="7"/>
  <c r="W85" i="7" s="1"/>
  <c r="F20" i="8" s="1"/>
  <c r="W25" i="7"/>
  <c r="I71" i="6"/>
  <c r="L71" i="6" s="1"/>
  <c r="G63" i="9" l="1"/>
  <c r="M34" i="5"/>
  <c r="N34" i="5" s="1"/>
  <c r="E65" i="7"/>
  <c r="E64" i="7" s="1"/>
  <c r="L26" i="5"/>
  <c r="G51" i="9"/>
  <c r="M23" i="5"/>
  <c r="N23" i="5" s="1"/>
  <c r="G52" i="9"/>
  <c r="M24" i="5"/>
  <c r="N24" i="5" s="1"/>
  <c r="G44" i="9"/>
  <c r="M16" i="5"/>
  <c r="N16" i="5" s="1"/>
  <c r="G43" i="9"/>
  <c r="M15" i="5"/>
  <c r="N15" i="5" s="1"/>
  <c r="L71" i="7"/>
  <c r="L65" i="7" s="1"/>
  <c r="L64" i="7" s="1"/>
  <c r="I65" i="7"/>
  <c r="I64" i="7" s="1"/>
  <c r="L57" i="7"/>
  <c r="L56" i="7" s="1"/>
  <c r="L88" i="7"/>
  <c r="I86" i="7"/>
  <c r="I25" i="7"/>
  <c r="W24" i="7"/>
  <c r="E25" i="7"/>
  <c r="L13" i="5" s="1"/>
  <c r="F19" i="8"/>
  <c r="E57" i="7"/>
  <c r="E56" i="7" s="1"/>
  <c r="E86" i="7"/>
  <c r="E85" i="7" s="1"/>
  <c r="L33" i="7"/>
  <c r="G55" i="9" l="1"/>
  <c r="M26" i="5"/>
  <c r="N26" i="5" s="1"/>
  <c r="G41" i="9"/>
  <c r="M13" i="5"/>
  <c r="N13" i="5" s="1"/>
  <c r="E24" i="7"/>
  <c r="L25" i="7"/>
  <c r="L24" i="7" s="1"/>
  <c r="I24" i="7"/>
  <c r="J96" i="7"/>
  <c r="H97" i="7"/>
  <c r="H96" i="7" s="1"/>
  <c r="F98" i="7" l="1"/>
  <c r="G98" i="7" s="1"/>
  <c r="F97" i="7" l="1"/>
  <c r="G97" i="7" s="1"/>
  <c r="E96" i="7"/>
  <c r="F96" i="7" l="1"/>
  <c r="G96" i="7" s="1"/>
  <c r="W19" i="6" l="1"/>
  <c r="I45" i="6" l="1"/>
  <c r="L45" i="6" s="1"/>
  <c r="L44" i="6" s="1"/>
  <c r="L43" i="6" s="1"/>
  <c r="E45" i="6"/>
  <c r="E22" i="5" s="1"/>
  <c r="G15" i="9" s="1"/>
  <c r="W44" i="6"/>
  <c r="W43" i="6" s="1"/>
  <c r="F12" i="8" s="1"/>
  <c r="E19" i="6"/>
  <c r="E10" i="5" s="1"/>
  <c r="G3" i="9" s="1"/>
  <c r="I19" i="6"/>
  <c r="L19" i="6" s="1"/>
  <c r="A1" i="7"/>
  <c r="A1" i="6"/>
  <c r="E95" i="7"/>
  <c r="L37" i="5" s="1"/>
  <c r="E94" i="7"/>
  <c r="L36" i="5" s="1"/>
  <c r="F68" i="7"/>
  <c r="H93" i="7"/>
  <c r="H92" i="7" s="1"/>
  <c r="J93" i="7"/>
  <c r="J92" i="7" s="1"/>
  <c r="H90" i="7"/>
  <c r="H89" i="7" s="1"/>
  <c r="J85" i="7"/>
  <c r="H86" i="7"/>
  <c r="H85" i="7" s="1"/>
  <c r="H83" i="7"/>
  <c r="H82" i="7" s="1"/>
  <c r="H79" i="7"/>
  <c r="H78" i="7" s="1"/>
  <c r="J76" i="7"/>
  <c r="J64" i="7" s="1"/>
  <c r="H76" i="7"/>
  <c r="H64" i="7" s="1"/>
  <c r="H57" i="7"/>
  <c r="H56" i="7" s="1"/>
  <c r="J24" i="7"/>
  <c r="H7" i="7"/>
  <c r="W44" i="7"/>
  <c r="W45" i="7"/>
  <c r="W43" i="7"/>
  <c r="W42" i="7" l="1"/>
  <c r="E44" i="6"/>
  <c r="E43" i="6" s="1"/>
  <c r="G65" i="9"/>
  <c r="N36" i="5"/>
  <c r="M36" i="5"/>
  <c r="G66" i="9"/>
  <c r="N37" i="5"/>
  <c r="M37" i="5"/>
  <c r="J7" i="7"/>
  <c r="W35" i="7"/>
  <c r="H6" i="7"/>
  <c r="F75" i="7"/>
  <c r="G75" i="7" s="1"/>
  <c r="I79" i="7"/>
  <c r="I78" i="7" s="1"/>
  <c r="F73" i="7"/>
  <c r="G73" i="7" s="1"/>
  <c r="F71" i="7"/>
  <c r="G71" i="7" s="1"/>
  <c r="M10" i="5"/>
  <c r="N10" i="5" s="1"/>
  <c r="E93" i="7"/>
  <c r="E92" i="7" s="1"/>
  <c r="G68" i="7"/>
  <c r="I85" i="7"/>
  <c r="I93" i="7"/>
  <c r="I92" i="7" s="1"/>
  <c r="H65" i="6"/>
  <c r="H54" i="6"/>
  <c r="H53" i="6" s="1"/>
  <c r="I50" i="6"/>
  <c r="I49" i="6" s="1"/>
  <c r="J50" i="6"/>
  <c r="H50" i="6"/>
  <c r="H49" i="6" s="1"/>
  <c r="F23" i="5"/>
  <c r="H40" i="6"/>
  <c r="H39" i="6" s="1"/>
  <c r="J32" i="6"/>
  <c r="I29" i="6"/>
  <c r="I28" i="6" s="1"/>
  <c r="J29" i="6"/>
  <c r="J28" i="6" s="1"/>
  <c r="H29" i="6"/>
  <c r="H28" i="6" s="1"/>
  <c r="I26" i="6"/>
  <c r="H26" i="6"/>
  <c r="H25" i="6" s="1"/>
  <c r="E71" i="6"/>
  <c r="E36" i="5" s="1"/>
  <c r="E34" i="6"/>
  <c r="E17" i="5" s="1"/>
  <c r="E29" i="6"/>
  <c r="E28" i="6" s="1"/>
  <c r="G14" i="5"/>
  <c r="G12" i="5"/>
  <c r="G8" i="5"/>
  <c r="D60" i="6"/>
  <c r="D59" i="6" s="1"/>
  <c r="F57" i="6"/>
  <c r="G57" i="6"/>
  <c r="D40" i="6"/>
  <c r="D39" i="6" s="1"/>
  <c r="D32" i="6"/>
  <c r="D31" i="6" s="1"/>
  <c r="D29" i="6"/>
  <c r="D28" i="6" s="1"/>
  <c r="D26" i="6"/>
  <c r="D25" i="6" s="1"/>
  <c r="D7" i="6"/>
  <c r="J8" i="6"/>
  <c r="W68" i="6"/>
  <c r="W36" i="6"/>
  <c r="W37" i="6"/>
  <c r="W35" i="6"/>
  <c r="G10" i="9" l="1"/>
  <c r="G17" i="5"/>
  <c r="F17" i="5"/>
  <c r="G30" i="9"/>
  <c r="F36" i="5"/>
  <c r="G36" i="5" s="1"/>
  <c r="G27" i="9"/>
  <c r="E68" i="6"/>
  <c r="E34" i="5" s="1"/>
  <c r="I68" i="6"/>
  <c r="L68" i="6" s="1"/>
  <c r="W66" i="6"/>
  <c r="W65" i="6" s="1"/>
  <c r="F13" i="8" s="1"/>
  <c r="I10" i="6"/>
  <c r="W8" i="6"/>
  <c r="W7" i="6" s="1"/>
  <c r="H35" i="6"/>
  <c r="W32" i="6"/>
  <c r="W31" i="6" s="1"/>
  <c r="F10" i="8" s="1"/>
  <c r="I35" i="7"/>
  <c r="E35" i="7"/>
  <c r="L17" i="5" s="1"/>
  <c r="W32" i="7"/>
  <c r="I42" i="7"/>
  <c r="L42" i="7" s="1"/>
  <c r="E42" i="7"/>
  <c r="L18" i="5" s="1"/>
  <c r="E10" i="6"/>
  <c r="E35" i="6"/>
  <c r="E18" i="5" s="1"/>
  <c r="G11" i="9" s="1"/>
  <c r="D6" i="6"/>
  <c r="F27" i="5"/>
  <c r="G27" i="5"/>
  <c r="G56" i="6"/>
  <c r="F29" i="5"/>
  <c r="G29" i="5"/>
  <c r="G26" i="5"/>
  <c r="F26" i="5"/>
  <c r="G31" i="5"/>
  <c r="F31" i="5"/>
  <c r="G28" i="5"/>
  <c r="F28" i="5"/>
  <c r="G32" i="5"/>
  <c r="F32" i="5"/>
  <c r="L50" i="6"/>
  <c r="F24" i="5"/>
  <c r="G24" i="5" s="1"/>
  <c r="F25" i="5"/>
  <c r="G25" i="5" s="1"/>
  <c r="F30" i="5"/>
  <c r="G30" i="5" s="1"/>
  <c r="F52" i="6"/>
  <c r="G52" i="6" s="1"/>
  <c r="J54" i="6"/>
  <c r="I54" i="6"/>
  <c r="L60" i="6"/>
  <c r="I44" i="6"/>
  <c r="L54" i="6"/>
  <c r="L53" i="6" s="1"/>
  <c r="F56" i="6"/>
  <c r="E40" i="6"/>
  <c r="E39" i="6" s="1"/>
  <c r="L25" i="6"/>
  <c r="F14" i="5"/>
  <c r="F11" i="5"/>
  <c r="E50" i="6"/>
  <c r="E49" i="6" s="1"/>
  <c r="F13" i="5"/>
  <c r="G13" i="5" s="1"/>
  <c r="F8" i="5"/>
  <c r="F12" i="5"/>
  <c r="G23" i="5"/>
  <c r="F10" i="5"/>
  <c r="G10" i="5" s="1"/>
  <c r="F58" i="6"/>
  <c r="G58" i="6"/>
  <c r="E26" i="6"/>
  <c r="E25" i="6" s="1"/>
  <c r="F88" i="7"/>
  <c r="F87" i="7"/>
  <c r="F86" i="7"/>
  <c r="L83" i="7"/>
  <c r="L82" i="7" s="1"/>
  <c r="F84" i="7"/>
  <c r="J82" i="7"/>
  <c r="F77" i="7"/>
  <c r="G55" i="6"/>
  <c r="J44" i="6"/>
  <c r="J43" i="6" s="1"/>
  <c r="H44" i="6"/>
  <c r="H43" i="6" s="1"/>
  <c r="F42" i="6"/>
  <c r="I40" i="6"/>
  <c r="I39" i="6" s="1"/>
  <c r="G30" i="6"/>
  <c r="F23" i="6"/>
  <c r="G23" i="6" s="1"/>
  <c r="F22" i="6"/>
  <c r="F19" i="6"/>
  <c r="G19" i="6" s="1"/>
  <c r="D4" i="6"/>
  <c r="D4" i="7" s="1"/>
  <c r="F95" i="7"/>
  <c r="G95" i="7" s="1"/>
  <c r="F94" i="7"/>
  <c r="G94" i="7" s="1"/>
  <c r="L90" i="7"/>
  <c r="L89" i="7" s="1"/>
  <c r="J90" i="7"/>
  <c r="J89" i="7" s="1"/>
  <c r="F81" i="7"/>
  <c r="G81" i="7" s="1"/>
  <c r="J79" i="7"/>
  <c r="J78" i="7" s="1"/>
  <c r="J57" i="7"/>
  <c r="J56" i="7" s="1"/>
  <c r="J66" i="6"/>
  <c r="F67" i="6"/>
  <c r="F61" i="6"/>
  <c r="L38" i="6"/>
  <c r="F38" i="6"/>
  <c r="F34" i="6"/>
  <c r="G34" i="6" s="1"/>
  <c r="F33" i="6"/>
  <c r="J31" i="6"/>
  <c r="F27" i="6"/>
  <c r="J25" i="6"/>
  <c r="I25" i="6"/>
  <c r="F9" i="6"/>
  <c r="J7" i="6"/>
  <c r="E4" i="6"/>
  <c r="E4" i="7" s="1"/>
  <c r="L5" i="5"/>
  <c r="K5" i="5"/>
  <c r="F68" i="6" l="1"/>
  <c r="G68" i="6" s="1"/>
  <c r="E66" i="6"/>
  <c r="E65" i="6" s="1"/>
  <c r="G46" i="9"/>
  <c r="M18" i="5"/>
  <c r="N18" i="5" s="1"/>
  <c r="F34" i="5"/>
  <c r="G34" i="5" s="1"/>
  <c r="F35" i="6"/>
  <c r="G35" i="6" s="1"/>
  <c r="M17" i="5"/>
  <c r="N17" i="5" s="1"/>
  <c r="G45" i="9"/>
  <c r="F9" i="8"/>
  <c r="V6" i="6"/>
  <c r="F4" i="8" s="1"/>
  <c r="F18" i="5"/>
  <c r="G18" i="5" s="1"/>
  <c r="L35" i="6"/>
  <c r="L32" i="6" s="1"/>
  <c r="L31" i="6" s="1"/>
  <c r="H32" i="6"/>
  <c r="H31" i="6" s="1"/>
  <c r="H6" i="6" s="1"/>
  <c r="E8" i="6"/>
  <c r="E7" i="6" s="1"/>
  <c r="E9" i="5"/>
  <c r="F9" i="5" s="1"/>
  <c r="G9" i="5" s="1"/>
  <c r="L10" i="6"/>
  <c r="I8" i="6"/>
  <c r="I7" i="6" s="1"/>
  <c r="J6" i="7"/>
  <c r="E32" i="7"/>
  <c r="L35" i="7"/>
  <c r="L32" i="7" s="1"/>
  <c r="I32" i="7"/>
  <c r="F33" i="5"/>
  <c r="G33" i="5"/>
  <c r="F22" i="5"/>
  <c r="F10" i="6"/>
  <c r="G10" i="6" s="1"/>
  <c r="M9" i="5"/>
  <c r="N9" i="5" s="1"/>
  <c r="G11" i="5"/>
  <c r="I31" i="6"/>
  <c r="F20" i="6"/>
  <c r="G20" i="6" s="1"/>
  <c r="I66" i="6"/>
  <c r="I65" i="6" s="1"/>
  <c r="E32" i="6"/>
  <c r="L93" i="7"/>
  <c r="L92" i="7" s="1"/>
  <c r="L86" i="7"/>
  <c r="L85" i="7" s="1"/>
  <c r="F83" i="7"/>
  <c r="G83" i="7" s="1"/>
  <c r="G86" i="7"/>
  <c r="G88" i="7"/>
  <c r="G87" i="7"/>
  <c r="G84" i="7"/>
  <c r="I83" i="7"/>
  <c r="I82" i="7" s="1"/>
  <c r="G77" i="7"/>
  <c r="F93" i="7"/>
  <c r="G93" i="7" s="1"/>
  <c r="F79" i="7"/>
  <c r="G79" i="7" s="1"/>
  <c r="F49" i="7"/>
  <c r="G49" i="7" s="1"/>
  <c r="F91" i="7"/>
  <c r="G91" i="7" s="1"/>
  <c r="F35" i="7"/>
  <c r="G35" i="7" s="1"/>
  <c r="I53" i="6"/>
  <c r="F55" i="6"/>
  <c r="F51" i="6"/>
  <c r="G51" i="6" s="1"/>
  <c r="F45" i="6"/>
  <c r="G45" i="6" s="1"/>
  <c r="I43" i="6"/>
  <c r="I60" i="6"/>
  <c r="I59" i="6" s="1"/>
  <c r="G29" i="6"/>
  <c r="J65" i="6"/>
  <c r="F26" i="6"/>
  <c r="J40" i="6"/>
  <c r="J39" i="6" s="1"/>
  <c r="L40" i="6"/>
  <c r="L39" i="6" s="1"/>
  <c r="G41" i="6"/>
  <c r="G42" i="6"/>
  <c r="F64" i="6"/>
  <c r="F71" i="6"/>
  <c r="G71" i="6" s="1"/>
  <c r="G22" i="6"/>
  <c r="L28" i="6"/>
  <c r="F30" i="6"/>
  <c r="G9" i="6"/>
  <c r="G38" i="6"/>
  <c r="G61" i="6"/>
  <c r="G26" i="6"/>
  <c r="G27" i="6"/>
  <c r="G33" i="6"/>
  <c r="G67" i="6"/>
  <c r="L79" i="7"/>
  <c r="L78" i="7" s="1"/>
  <c r="F15" i="7"/>
  <c r="G15" i="7" s="1"/>
  <c r="F60" i="7"/>
  <c r="G60" i="7" s="1"/>
  <c r="F80" i="7"/>
  <c r="G80" i="7" s="1"/>
  <c r="I90" i="7"/>
  <c r="I89" i="7" s="1"/>
  <c r="E7" i="5" l="1"/>
  <c r="F7" i="5" s="1"/>
  <c r="G2" i="9"/>
  <c r="R4" i="4"/>
  <c r="L8" i="6"/>
  <c r="L7" i="6" s="1"/>
  <c r="F58" i="7"/>
  <c r="G58" i="7" s="1"/>
  <c r="I6" i="6"/>
  <c r="E31" i="6"/>
  <c r="E6" i="6" s="1"/>
  <c r="F6" i="6" s="1"/>
  <c r="G22" i="5"/>
  <c r="F7" i="6"/>
  <c r="G7" i="6" s="1"/>
  <c r="F8" i="6"/>
  <c r="G8" i="6" s="1"/>
  <c r="F9" i="7"/>
  <c r="G9" i="7" s="1"/>
  <c r="I57" i="7"/>
  <c r="I56" i="7" s="1"/>
  <c r="L66" i="6"/>
  <c r="L65" i="6" s="1"/>
  <c r="F85" i="7"/>
  <c r="G85" i="7" s="1"/>
  <c r="F92" i="7"/>
  <c r="G92" i="7" s="1"/>
  <c r="F12" i="7"/>
  <c r="G12" i="7" s="1"/>
  <c r="F90" i="7"/>
  <c r="G90" i="7" s="1"/>
  <c r="F44" i="6"/>
  <c r="G44" i="6" s="1"/>
  <c r="G64" i="6"/>
  <c r="F29" i="6"/>
  <c r="G28" i="6"/>
  <c r="F41" i="6"/>
  <c r="L59" i="6"/>
  <c r="J60" i="6"/>
  <c r="J59" i="6" s="1"/>
  <c r="F65" i="6"/>
  <c r="G65" i="6" s="1"/>
  <c r="F32" i="6"/>
  <c r="G32" i="6" s="1"/>
  <c r="F66" i="6"/>
  <c r="G66" i="6" s="1"/>
  <c r="F62" i="7"/>
  <c r="G62" i="7" s="1"/>
  <c r="F42" i="7"/>
  <c r="G42" i="7" s="1"/>
  <c r="F25" i="6"/>
  <c r="G25" i="6"/>
  <c r="F53" i="7"/>
  <c r="G53" i="7" s="1"/>
  <c r="F25" i="7"/>
  <c r="G25" i="7" s="1"/>
  <c r="F28" i="7"/>
  <c r="G28" i="7" s="1"/>
  <c r="F24" i="7"/>
  <c r="F30" i="7"/>
  <c r="G30" i="7" s="1"/>
  <c r="F60" i="6"/>
  <c r="G60" i="6" s="1"/>
  <c r="F16" i="5" l="1"/>
  <c r="G16" i="5"/>
  <c r="F31" i="6"/>
  <c r="G31" i="6" s="1"/>
  <c r="F33" i="7"/>
  <c r="G33" i="7" s="1"/>
  <c r="M8" i="5"/>
  <c r="N8" i="5" s="1"/>
  <c r="F89" i="7"/>
  <c r="G89" i="7" s="1"/>
  <c r="F32" i="7"/>
  <c r="G32" i="7" s="1"/>
  <c r="F57" i="7"/>
  <c r="G57" i="7" s="1"/>
  <c r="F78" i="7"/>
  <c r="G78" i="7" s="1"/>
  <c r="F54" i="6"/>
  <c r="J53" i="6"/>
  <c r="L49" i="6"/>
  <c r="L6" i="6" s="1"/>
  <c r="F43" i="6"/>
  <c r="G43" i="6" s="1"/>
  <c r="F28" i="6"/>
  <c r="F40" i="6"/>
  <c r="G40" i="6" s="1"/>
  <c r="G24" i="7"/>
  <c r="F56" i="7"/>
  <c r="G56" i="7" s="1"/>
  <c r="F66" i="7"/>
  <c r="G66" i="7" s="1"/>
  <c r="J49" i="6" l="1"/>
  <c r="J6" i="6"/>
  <c r="F21" i="7"/>
  <c r="G21" i="7" s="1"/>
  <c r="M12" i="5"/>
  <c r="N12" i="5" s="1"/>
  <c r="F59" i="6"/>
  <c r="G59" i="6" s="1"/>
  <c r="G54" i="6"/>
  <c r="G53" i="6"/>
  <c r="F82" i="7"/>
  <c r="G82" i="7"/>
  <c r="F39" i="6"/>
  <c r="G39" i="6"/>
  <c r="F53" i="6" l="1"/>
  <c r="F65" i="7"/>
  <c r="G65" i="7" s="1"/>
  <c r="F76" i="7"/>
  <c r="G76" i="7" s="1"/>
  <c r="F50" i="6"/>
  <c r="G50" i="6" s="1"/>
  <c r="G6" i="6"/>
  <c r="F64" i="7"/>
  <c r="G64" i="7" s="1"/>
  <c r="F49" i="6" l="1"/>
  <c r="G49" i="6" s="1"/>
  <c r="G7" i="5" l="1"/>
  <c r="W7" i="7" l="1"/>
  <c r="F17" i="8" s="1"/>
  <c r="V6" i="7" l="1"/>
  <c r="F18" i="7"/>
  <c r="G18" i="7" s="1"/>
  <c r="I7" i="7"/>
  <c r="I6" i="7" s="1"/>
  <c r="T4" i="4" l="1"/>
  <c r="J4" i="8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<sst xmlns="http://schemas.openxmlformats.org/spreadsheetml/2006/main" count="1152" uniqueCount="603">
  <si>
    <t>원</t>
  </si>
  <si>
    <t>×</t>
  </si>
  <si>
    <t>명</t>
  </si>
  <si>
    <t>월</t>
  </si>
  <si>
    <t>=</t>
  </si>
  <si>
    <t>회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</si>
  <si>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</si>
  <si>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</si>
  <si>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</si>
  <si>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</si>
  <si>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</si>
  <si>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</si>
  <si>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</si>
  <si>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</si>
  <si>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</si>
  <si>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</si>
  <si>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</si>
  <si>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</si>
  <si>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</si>
  <si>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</si>
  <si>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</si>
  <si>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</si>
  <si>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9" type="noConversion"/>
  </si>
  <si>
    <t>과목</t>
    <phoneticPr fontId="9" type="noConversion"/>
  </si>
  <si>
    <t>증감(B-A)</t>
    <phoneticPr fontId="9" type="noConversion"/>
  </si>
  <si>
    <t>자금원천 구분(단위 : 원)</t>
    <phoneticPr fontId="4" type="noConversion"/>
  </si>
  <si>
    <t>산출기초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</si>
  <si>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</si>
  <si>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</si>
  <si>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</si>
  <si>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</si>
  <si>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</si>
  <si>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</si>
  <si>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</si>
  <si>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</si>
  <si>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</si>
  <si>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9" type="noConversion"/>
  </si>
  <si>
    <t>02.사업수입</t>
    <phoneticPr fontId="4" type="noConversion"/>
  </si>
  <si>
    <t>사업수입 합계</t>
    <phoneticPr fontId="3" type="noConversion"/>
  </si>
  <si>
    <t>21.사업수입</t>
    <phoneticPr fontId="9" type="noConversion"/>
  </si>
  <si>
    <t xml:space="preserve">05.후원금 </t>
    <phoneticPr fontId="9" type="noConversion"/>
  </si>
  <si>
    <t>후원금 합계</t>
    <phoneticPr fontId="3" type="noConversion"/>
  </si>
  <si>
    <t>51.후원금</t>
    <phoneticPr fontId="9" type="noConversion"/>
  </si>
  <si>
    <t>511.지정후원금</t>
    <phoneticPr fontId="9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</si>
  <si>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</si>
  <si>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</si>
  <si>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</si>
  <si>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</si>
  <si>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</si>
  <si>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</si>
  <si>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112.제수당</t>
    <phoneticPr fontId="4" type="noConversion"/>
  </si>
  <si>
    <t>제수당 소계</t>
    <phoneticPr fontId="3" type="noConversion"/>
  </si>
  <si>
    <t>113.일용잡급</t>
    <phoneticPr fontId="9" type="noConversion"/>
  </si>
  <si>
    <t>일용잡급 소계</t>
    <phoneticPr fontId="3" type="noConversion"/>
  </si>
  <si>
    <t>퇴직적립금</t>
    <phoneticPr fontId="3" type="noConversion"/>
  </si>
  <si>
    <t>116.사회보험</t>
    <phoneticPr fontId="9" type="noConversion"/>
  </si>
  <si>
    <t>부담금</t>
    <phoneticPr fontId="9" type="noConversion"/>
  </si>
  <si>
    <t>12.업무추진비</t>
    <phoneticPr fontId="9" type="noConversion"/>
  </si>
  <si>
    <t>업무추진비 합계</t>
    <phoneticPr fontId="3" type="noConversion"/>
  </si>
  <si>
    <t>121.기관운영비</t>
    <phoneticPr fontId="9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</si>
  <si>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</si>
  <si>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</si>
  <si>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</si>
  <si>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9" type="noConversion"/>
  </si>
  <si>
    <t>회의비 소계</t>
    <phoneticPr fontId="3" type="noConversion"/>
  </si>
  <si>
    <t>13.운영비</t>
    <phoneticPr fontId="9" type="noConversion"/>
  </si>
  <si>
    <t>운영비 합계</t>
    <phoneticPr fontId="3" type="noConversion"/>
  </si>
  <si>
    <t>131.여비</t>
    <phoneticPr fontId="9" type="noConversion"/>
  </si>
  <si>
    <t>여비 소계</t>
    <phoneticPr fontId="9" type="noConversion"/>
  </si>
  <si>
    <t>132.수용비및</t>
    <phoneticPr fontId="9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</si>
  <si>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</si>
  <si>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</si>
  <si>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</si>
  <si>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</si>
  <si>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9" type="noConversion"/>
  </si>
  <si>
    <t>재산조성비 합계</t>
    <phoneticPr fontId="3" type="noConversion"/>
  </si>
  <si>
    <t>21.시설비</t>
    <phoneticPr fontId="9" type="noConversion"/>
  </si>
  <si>
    <t>시설비 합계</t>
    <phoneticPr fontId="3" type="noConversion"/>
  </si>
  <si>
    <t>211.시설비</t>
    <phoneticPr fontId="9" type="noConversion"/>
  </si>
  <si>
    <t>시설비 소계</t>
    <phoneticPr fontId="3" type="noConversion"/>
  </si>
  <si>
    <t>시설비(공사비등)</t>
    <phoneticPr fontId="3" type="noConversion"/>
  </si>
  <si>
    <t>212.자산취득비</t>
    <phoneticPr fontId="9" type="noConversion"/>
  </si>
  <si>
    <t>자산취득비 소계</t>
    <phoneticPr fontId="3" type="noConversion"/>
  </si>
  <si>
    <t>비품구입</t>
    <phoneticPr fontId="9" type="noConversion"/>
  </si>
  <si>
    <t>213.시설장비</t>
    <phoneticPr fontId="9" type="noConversion"/>
  </si>
  <si>
    <t>시설장비유지비 소계</t>
    <phoneticPr fontId="3" type="noConversion"/>
  </si>
  <si>
    <t>유지비</t>
    <phoneticPr fontId="3" type="noConversion"/>
  </si>
  <si>
    <t>03.사업비</t>
    <phoneticPr fontId="9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</si>
  <si>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</si>
  <si>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</si>
  <si>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</si>
  <si>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9" type="noConversion"/>
  </si>
  <si>
    <t>잡지출 합계</t>
    <phoneticPr fontId="3" type="noConversion"/>
  </si>
  <si>
    <t>71.잡지출</t>
    <phoneticPr fontId="9" type="noConversion"/>
  </si>
  <si>
    <t>잡지출 소계</t>
    <phoneticPr fontId="3" type="noConversion"/>
  </si>
  <si>
    <t>711.잡지출</t>
    <phoneticPr fontId="9" type="noConversion"/>
  </si>
  <si>
    <t>08.예비비 및 기타</t>
    <phoneticPr fontId="9" type="noConversion"/>
  </si>
  <si>
    <t>예비비 및 기타 합계</t>
    <phoneticPr fontId="3" type="noConversion"/>
  </si>
  <si>
    <t>81.예비비 및 기타</t>
    <phoneticPr fontId="9" type="noConversion"/>
  </si>
  <si>
    <t>예비비 소계</t>
    <phoneticPr fontId="3" type="noConversion"/>
  </si>
  <si>
    <t>811.예비비</t>
    <phoneticPr fontId="9" type="noConversion"/>
  </si>
  <si>
    <t>112.본인부담금수입</t>
    <phoneticPr fontId="9" type="noConversion"/>
  </si>
  <si>
    <t>113.식재료비수입</t>
    <phoneticPr fontId="9" type="noConversion"/>
  </si>
  <si>
    <t>114.상급침실이용료</t>
    <phoneticPr fontId="9" type="noConversion"/>
  </si>
  <si>
    <t>115.이미용비</t>
    <phoneticPr fontId="9" type="noConversion"/>
  </si>
  <si>
    <t>116.기타비급여수입</t>
    <phoneticPr fontId="9" type="noConversion"/>
  </si>
  <si>
    <t>식재료비</t>
    <phoneticPr fontId="3" type="noConversion"/>
  </si>
  <si>
    <t>이미용비</t>
    <phoneticPr fontId="3" type="noConversion"/>
  </si>
  <si>
    <t>03.과년도수입</t>
    <phoneticPr fontId="4" type="noConversion"/>
  </si>
  <si>
    <t>31.과년도수입</t>
    <phoneticPr fontId="9" type="noConversion"/>
  </si>
  <si>
    <t>311.과년도수입</t>
    <phoneticPr fontId="9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</si>
  <si>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</si>
  <si>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</si>
  <si>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9" type="noConversion"/>
  </si>
  <si>
    <t>41.보조금수입</t>
    <phoneticPr fontId="9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</si>
  <si>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</si>
  <si>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</si>
  <si>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</si>
  <si>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414.기타보조금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</si>
  <si>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</si>
  <si>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</si>
  <si>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</si>
  <si>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</si>
  <si>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9" type="noConversion"/>
  </si>
  <si>
    <t>61.요양급여수입</t>
    <phoneticPr fontId="9" type="noConversion"/>
  </si>
  <si>
    <t>요양급여수입 합계</t>
    <phoneticPr fontId="3" type="noConversion"/>
  </si>
  <si>
    <t>07.차입금</t>
    <phoneticPr fontId="9" type="noConversion"/>
  </si>
  <si>
    <t>71.차입금</t>
    <phoneticPr fontId="9" type="noConversion"/>
  </si>
  <si>
    <t>711.금융기관차입금</t>
    <phoneticPr fontId="3" type="noConversion"/>
  </si>
  <si>
    <t>712.기타차입금</t>
    <phoneticPr fontId="3" type="noConversion"/>
  </si>
  <si>
    <t>금융기관차입금</t>
    <phoneticPr fontId="3" type="noConversion"/>
  </si>
  <si>
    <t>차입금 합계</t>
    <phoneticPr fontId="3" type="noConversion"/>
  </si>
  <si>
    <t>08.전입금</t>
    <phoneticPr fontId="9" type="noConversion"/>
  </si>
  <si>
    <t>81.전입금</t>
    <phoneticPr fontId="9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</si>
  <si>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</si>
  <si>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</si>
  <si>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</si>
  <si>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9" type="noConversion"/>
  </si>
  <si>
    <t>91.이월금</t>
    <phoneticPr fontId="9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</si>
  <si>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</si>
  <si>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</si>
  <si>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9" type="noConversion"/>
  </si>
  <si>
    <t>101.잡수입</t>
    <phoneticPr fontId="9" type="noConversion"/>
  </si>
  <si>
    <t>1011.불용품매각대</t>
    <phoneticPr fontId="3" type="noConversion"/>
  </si>
  <si>
    <t>1012.기타예금이자수입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</si>
  <si>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</si>
  <si>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</si>
  <si>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</si>
  <si>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</si>
  <si>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</si>
  <si>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유관기관업무회의비</t>
    <phoneticPr fontId="4" type="noConversion"/>
  </si>
  <si>
    <t>기관경조사비</t>
    <phoneticPr fontId="3" type="noConversion"/>
  </si>
  <si>
    <t>차량주유및수리비</t>
    <phoneticPr fontId="9" type="noConversion"/>
  </si>
  <si>
    <t>311.생계비</t>
    <phoneticPr fontId="3" type="noConversion"/>
  </si>
  <si>
    <t>31운영비</t>
    <phoneticPr fontId="9" type="noConversion"/>
  </si>
  <si>
    <t>312.수용기관경비</t>
    <phoneticPr fontId="3" type="noConversion"/>
  </si>
  <si>
    <t>운영비 소계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</si>
  <si>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</si>
  <si>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</si>
  <si>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</si>
  <si>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</si>
  <si>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</si>
  <si>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</si>
  <si>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</si>
  <si>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</si>
  <si>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</si>
  <si>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</si>
  <si>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</si>
  <si>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</si>
  <si>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</si>
  <si>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</si>
  <si>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목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</si>
  <si>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</si>
  <si>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</si>
  <si>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</si>
  <si>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</si>
  <si>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</si>
  <si>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</si>
  <si>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</si>
  <si>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</si>
  <si>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</si>
  <si>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</si>
  <si>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</si>
  <si>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</si>
  <si>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</si>
  <si>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</si>
  <si>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</si>
  <si>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</si>
  <si>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</si>
  <si>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</si>
  <si>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</si>
  <si>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</si>
  <si>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</si>
  <si>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</si>
  <si>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</si>
  <si>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</si>
  <si>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</si>
  <si>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</si>
  <si>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</si>
  <si>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</si>
  <si>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</si>
  <si>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</si>
  <si>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</si>
  <si>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</si>
  <si>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</si>
  <si>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</si>
  <si>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</si>
  <si>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</si>
  <si>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</si>
  <si>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</si>
  <si>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</si>
  <si>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</si>
  <si>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</si>
  <si>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</si>
  <si>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</si>
  <si>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</si>
  <si>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</si>
  <si>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</si>
  <si>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</si>
  <si>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</si>
  <si>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</si>
  <si>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</si>
  <si>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</si>
  <si>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의료비</t>
    <phoneticPr fontId="3" type="noConversion"/>
  </si>
  <si>
    <t>장의비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</si>
  <si>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</si>
  <si>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</si>
  <si>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</si>
  <si>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</si>
  <si>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</si>
  <si>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</si>
  <si>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</si>
  <si>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</si>
  <si>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</si>
  <si>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기초생활수급자생계비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</si>
  <si>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</si>
  <si>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</si>
  <si>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</si>
  <si>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</si>
  <si>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</si>
  <si>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</si>
  <si>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</si>
  <si>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</si>
  <si>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</si>
  <si>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</si>
  <si>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</si>
  <si>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</si>
  <si>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</si>
  <si>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</si>
  <si>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=</t>
    <phoneticPr fontId="3" type="noConversion"/>
  </si>
  <si>
    <t>대출이자</t>
    <phoneticPr fontId="3" type="noConversion"/>
  </si>
  <si>
    <t>월</t>
    <phoneticPr fontId="3" type="noConversion"/>
  </si>
  <si>
    <t>회계기장료</t>
    <phoneticPr fontId="3" type="noConversion"/>
  </si>
  <si>
    <t>회</t>
    <phoneticPr fontId="3" type="noConversion"/>
  </si>
  <si>
    <t>회의비</t>
    <phoneticPr fontId="3" type="noConversion"/>
  </si>
  <si>
    <t>사무용품 및 소모품비</t>
    <phoneticPr fontId="3" type="noConversion"/>
  </si>
  <si>
    <t>회</t>
    <phoneticPr fontId="3" type="noConversion"/>
  </si>
  <si>
    <t>의료비/촉탁비등</t>
    <phoneticPr fontId="3" type="noConversion"/>
  </si>
  <si>
    <t>의료용품</t>
    <phoneticPr fontId="3" type="noConversion"/>
  </si>
  <si>
    <t>장의비</t>
    <phoneticPr fontId="3" type="noConversion"/>
  </si>
  <si>
    <t>원금상환금</t>
    <phoneticPr fontId="3" type="noConversion"/>
  </si>
  <si>
    <t>월</t>
    <phoneticPr fontId="3" type="noConversion"/>
  </si>
  <si>
    <t>각종지급수수료</t>
    <phoneticPr fontId="3" type="noConversion"/>
  </si>
  <si>
    <t>월</t>
    <phoneticPr fontId="3" type="noConversion"/>
  </si>
  <si>
    <t>직책보조비</t>
    <phoneticPr fontId="3" type="noConversion"/>
  </si>
  <si>
    <t>전화요금/인터넷요금</t>
    <phoneticPr fontId="3" type="noConversion"/>
  </si>
  <si>
    <t>회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</si>
  <si>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</si>
  <si>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</si>
  <si>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</si>
  <si>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r>
      <t>추경예산은 예산성립 후에 생긴 사유로 인하여 이미 성립된 예산에 변경을 가할 필요가 있을 때에는 사회복지법인 재무회계규칙 제10조 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</si>
  <si>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</si>
  <si>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</si>
  <si>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</si>
  <si>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일</t>
    <phoneticPr fontId="3" type="noConversion"/>
  </si>
  <si>
    <t>기타차입금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</si>
  <si>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</si>
  <si>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</si>
  <si>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</si>
  <si>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</si>
  <si>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</si>
  <si>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</si>
  <si>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</si>
  <si>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</si>
  <si>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</si>
  <si>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</si>
  <si>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수익사업</t>
    <phoneticPr fontId="3" type="noConversion"/>
  </si>
  <si>
    <t>211.사업수입</t>
    <phoneticPr fontId="9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</si>
  <si>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</si>
  <si>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</si>
  <si>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</si>
  <si>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11.적립금 및 준비금</t>
    <phoneticPr fontId="9" type="noConversion"/>
  </si>
  <si>
    <t>111.운영충당적립금및환경개선준비금</t>
    <phoneticPr fontId="9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</si>
  <si>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</si>
  <si>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</si>
  <si>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</si>
  <si>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9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</si>
  <si>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</si>
  <si>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</si>
  <si>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</si>
  <si>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</si>
  <si>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</si>
  <si>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</si>
  <si>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</si>
  <si>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</si>
  <si>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</si>
  <si>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</si>
  <si>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급여(직접비)</t>
    <phoneticPr fontId="3" type="noConversion"/>
  </si>
  <si>
    <t>급여(간접비)</t>
    <phoneticPr fontId="3" type="noConversion"/>
  </si>
  <si>
    <t>제수당(직접비)</t>
    <phoneticPr fontId="3" type="noConversion"/>
  </si>
  <si>
    <t>제수당(간접비)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</si>
  <si>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</si>
  <si>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</si>
  <si>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퇴직금 및 퇴직적립금 소계</t>
    <phoneticPr fontId="4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</si>
  <si>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</si>
  <si>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</si>
  <si>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</si>
  <si>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</si>
  <si>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</si>
  <si>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</si>
  <si>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9" type="noConversion"/>
  </si>
  <si>
    <t>및 제세공과금</t>
    <phoneticPr fontId="3" type="noConversion"/>
  </si>
  <si>
    <t>수도요금</t>
    <phoneticPr fontId="3" type="noConversion"/>
  </si>
  <si>
    <t>134.차량비</t>
    <phoneticPr fontId="9" type="noConversion"/>
  </si>
  <si>
    <t>135.임차료</t>
    <phoneticPr fontId="9" type="noConversion"/>
  </si>
  <si>
    <t>임차료 소계</t>
    <phoneticPr fontId="3" type="noConversion"/>
  </si>
  <si>
    <t>임차료</t>
    <phoneticPr fontId="3" type="noConversion"/>
  </si>
  <si>
    <t>생계비</t>
    <phoneticPr fontId="3" type="noConversion"/>
  </si>
  <si>
    <t>321.프로그램사업비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</si>
  <si>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</si>
  <si>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</si>
  <si>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</si>
  <si>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</si>
  <si>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</si>
  <si>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</si>
  <si>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</si>
  <si>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</si>
  <si>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</si>
  <si>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</si>
  <si>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</si>
  <si>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</si>
  <si>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</si>
  <si>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제수당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</si>
  <si>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</si>
  <si>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</si>
  <si>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</si>
  <si>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32.사업비</t>
    <phoneticPr fontId="9" type="noConversion"/>
  </si>
  <si>
    <t>사업비 소계</t>
    <phoneticPr fontId="3" type="noConversion"/>
  </si>
  <si>
    <t>프로그램사업비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</si>
  <si>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</si>
  <si>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</si>
  <si>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</si>
  <si>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</si>
  <si>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사회보험부담금 소계</t>
    <phoneticPr fontId="3" type="noConversion"/>
  </si>
  <si>
    <t>급여 소계</t>
    <phoneticPr fontId="3" type="noConversion"/>
  </si>
  <si>
    <t>111.급여</t>
    <phoneticPr fontId="9" type="noConversion"/>
  </si>
  <si>
    <t>직접비</t>
  </si>
  <si>
    <t>주야간보호</t>
  </si>
  <si>
    <t>요양보호사1급, 요양보호사2급, 사회복지사, 간호사, 간호조무사, 물리치료사, 직업치료사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</si>
  <si>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</si>
  <si>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</si>
  <si>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</si>
  <si>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</si>
  <si>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</si>
  <si>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</si>
  <si>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</si>
  <si>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</si>
  <si>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</si>
  <si>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</si>
  <si>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</si>
  <si>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</si>
  <si>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급여유형</t>
    <phoneticPr fontId="3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</si>
  <si>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</si>
  <si>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</si>
  <si>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</si>
  <si>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</si>
  <si>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</si>
  <si>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9" type="noConversion"/>
  </si>
  <si>
    <t>합계금액</t>
    <phoneticPr fontId="4" type="noConversion"/>
  </si>
  <si>
    <t>소계</t>
    <phoneticPr fontId="3" type="noConversion"/>
  </si>
  <si>
    <t>간접 인건비 계</t>
    <phoneticPr fontId="3" type="noConversion"/>
  </si>
  <si>
    <t>직접 인건비 계</t>
    <phoneticPr fontId="3" type="noConversion"/>
  </si>
  <si>
    <t>총 인건비 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</si>
  <si>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</si>
  <si>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</si>
  <si>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</si>
  <si>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</si>
  <si>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</si>
  <si>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</si>
  <si>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직접비인건비</t>
    <phoneticPr fontId="3" type="noConversion"/>
  </si>
  <si>
    <t>인건비지출비율</t>
    <phoneticPr fontId="3" type="noConversion"/>
  </si>
  <si>
    <t>수입금액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</si>
  <si>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</si>
  <si>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</si>
  <si>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</si>
  <si>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요양보호사1급, 요양보호사2급, 사회복지사, 간호사, 간호조무사</t>
  </si>
  <si>
    <t>시설장(관리책임자), 사무국장, 사무원, 영양사, 조리원, 위생원, 관리인, 사회복지사(방문목욕만 해당)</t>
  </si>
  <si>
    <t>복지용구제공사업소</t>
  </si>
  <si>
    <t>사무국장, 사무원</t>
  </si>
  <si>
    <r>
      <t xml:space="preserve">요양보호사1급, 요양보호사2급, </t>
    </r>
    <r>
      <rPr>
        <sz val="9"/>
        <color rgb="FF00B050"/>
        <rFont val="굴림체"/>
        <family val="3"/>
        <charset val="129"/>
      </rPr>
      <t>사회복지사(방문요양만 해당)</t>
    </r>
    <phoneticPr fontId="3" type="noConversion"/>
  </si>
  <si>
    <t>이며, 총세출액은</t>
    <phoneticPr fontId="3" type="noConversion"/>
  </si>
  <si>
    <t>이다.</t>
    <phoneticPr fontId="3" type="noConversion"/>
  </si>
  <si>
    <t>기타전출금</t>
    <phoneticPr fontId="3" type="noConversion"/>
  </si>
  <si>
    <t>01.입소자(이용자)부담금수입</t>
    <phoneticPr fontId="4" type="noConversion"/>
  </si>
  <si>
    <t>11.입소(이용)비용수입</t>
    <phoneticPr fontId="9" type="noConversion"/>
  </si>
  <si>
    <t>입소자(이용자)부담금수입 합계</t>
    <phoneticPr fontId="3" type="noConversion"/>
  </si>
  <si>
    <t>입소(이용)비용수입 합계</t>
    <phoneticPr fontId="3" type="noConversion"/>
  </si>
  <si>
    <t>입소(이용)비용수입</t>
    <phoneticPr fontId="3" type="noConversion"/>
  </si>
  <si>
    <t>111.입소(이용)비용수입</t>
    <phoneticPr fontId="9" type="noConversion"/>
  </si>
  <si>
    <t>313.의료비</t>
    <phoneticPr fontId="3" type="noConversion"/>
  </si>
  <si>
    <t>314.장의비</t>
    <phoneticPr fontId="3" type="noConversion"/>
  </si>
  <si>
    <t>전년도이월금(자부담)</t>
    <phoneticPr fontId="3" type="noConversion"/>
  </si>
  <si>
    <t>전년도이월금(보조금)</t>
    <phoneticPr fontId="3" type="noConversion"/>
  </si>
  <si>
    <t>예금이자(자부담)</t>
    <phoneticPr fontId="3" type="noConversion"/>
  </si>
  <si>
    <t>예금이자(보조금)</t>
    <phoneticPr fontId="3" type="noConversion"/>
  </si>
  <si>
    <t>사업코드</t>
  </si>
  <si>
    <t>사업명</t>
  </si>
  <si>
    <t>계정코드(세목)</t>
  </si>
  <si>
    <t>계정명(세목)</t>
  </si>
  <si>
    <t>자금원천코드</t>
  </si>
  <si>
    <t>자금원천</t>
  </si>
  <si>
    <t>예산액</t>
  </si>
  <si>
    <t>국비</t>
  </si>
  <si>
    <t>시도비</t>
  </si>
  <si>
    <t>시군구비</t>
  </si>
  <si>
    <t>회의비</t>
  </si>
  <si>
    <t>04</t>
  </si>
  <si>
    <t>자부담</t>
  </si>
  <si>
    <t>00</t>
  </si>
  <si>
    <t>식재료비수입</t>
  </si>
  <si>
    <t>생계비</t>
  </si>
  <si>
    <t>05</t>
  </si>
  <si>
    <t>후원금</t>
  </si>
  <si>
    <t>본인부담금수입</t>
  </si>
  <si>
    <t>06</t>
  </si>
  <si>
    <t>수익사업</t>
  </si>
  <si>
    <t>07</t>
  </si>
  <si>
    <t xml:space="preserve">보조금 </t>
  </si>
  <si>
    <t>00</t>
    <phoneticPr fontId="3" type="noConversion"/>
  </si>
  <si>
    <t>일반사업</t>
    <phoneticPr fontId="3" type="noConversion"/>
  </si>
  <si>
    <t>상급침실이용료</t>
  </si>
  <si>
    <t>이미용비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</si>
  <si>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</si>
  <si>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</si>
  <si>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</si>
  <si>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</si>
  <si>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</si>
  <si>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</si>
  <si>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</si>
  <si>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</si>
  <si>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</si>
  <si>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장기요양급여수입</t>
  </si>
  <si>
    <t>가산금 수입</t>
  </si>
  <si>
    <t>금융기관차입금</t>
  </si>
  <si>
    <t>기타차입금</t>
  </si>
  <si>
    <t>법인전입금</t>
  </si>
  <si>
    <t>법인전입금(후원금)</t>
  </si>
  <si>
    <t>기타전입금</t>
  </si>
  <si>
    <t>기타전입금(후원금)</t>
  </si>
  <si>
    <t>전년도이월금</t>
  </si>
  <si>
    <t>전년도이월금(후원금)</t>
  </si>
  <si>
    <t>전년도이월금(식재료비)</t>
  </si>
  <si>
    <t>불용품매각대</t>
  </si>
  <si>
    <t>기타예금이자수입</t>
  </si>
  <si>
    <t>직원식재료수입</t>
  </si>
  <si>
    <t>기타잡수입</t>
  </si>
  <si>
    <t>운영충당적립금</t>
  </si>
  <si>
    <t>급여(직접비)</t>
  </si>
  <si>
    <t>급여(간접비)</t>
  </si>
  <si>
    <t>각종수당(직접비)</t>
  </si>
  <si>
    <t>각종수당(간접비)</t>
  </si>
  <si>
    <t>일용잡급(직접비)</t>
  </si>
  <si>
    <t>일용잡급(간접비)</t>
  </si>
  <si>
    <t>퇴직금 및 퇴직적립금(직접비)</t>
  </si>
  <si>
    <t>퇴직금 및 퇴직적립금(간접비)</t>
  </si>
  <si>
    <t>사회보험부담금(직접비)</t>
  </si>
  <si>
    <t>사회보험부담금(간접비)</t>
  </si>
  <si>
    <t>기관운영비</t>
  </si>
  <si>
    <t>직책보조비</t>
  </si>
  <si>
    <t>여비</t>
  </si>
  <si>
    <t>수용비 및 수수료</t>
  </si>
  <si>
    <t>공공요금 및 제세공과금</t>
  </si>
  <si>
    <t>차량비</t>
  </si>
  <si>
    <t>임차료</t>
  </si>
  <si>
    <t>기타운영비</t>
  </si>
  <si>
    <t>시설비</t>
  </si>
  <si>
    <t>자산취득비</t>
  </si>
  <si>
    <t>시설장비유지비</t>
  </si>
  <si>
    <t>수용기관경비</t>
  </si>
  <si>
    <t>의료비</t>
  </si>
  <si>
    <t>장의비</t>
  </si>
  <si>
    <t>프로그램 사업비</t>
  </si>
  <si>
    <t>법인회계전출금</t>
  </si>
  <si>
    <t>기타전출금</t>
  </si>
  <si>
    <t>과년도지출</t>
  </si>
  <si>
    <t>원금상환금</t>
  </si>
  <si>
    <t>이자지불금</t>
  </si>
  <si>
    <t>잡지출</t>
  </si>
  <si>
    <t>예비비</t>
  </si>
  <si>
    <t>반환금</t>
  </si>
  <si>
    <t>시설환경 개선준비금</t>
  </si>
  <si>
    <t>04</t>
    <phoneticPr fontId="3" type="noConversion"/>
  </si>
  <si>
    <t>07</t>
    <phoneticPr fontId="3" type="noConversion"/>
  </si>
  <si>
    <t>보조금</t>
    <phoneticPr fontId="3" type="noConversion"/>
  </si>
  <si>
    <t>05</t>
    <phoneticPr fontId="3" type="noConversion"/>
  </si>
  <si>
    <t>후원금</t>
    <phoneticPr fontId="3" type="noConversion"/>
  </si>
  <si>
    <t>간식비</t>
    <phoneticPr fontId="3" type="noConversion"/>
  </si>
  <si>
    <t>07</t>
    <phoneticPr fontId="3" type="noConversion"/>
  </si>
  <si>
    <t>보조금</t>
    <phoneticPr fontId="3" type="noConversion"/>
  </si>
  <si>
    <t>보조금</t>
    <phoneticPr fontId="3" type="noConversion"/>
  </si>
  <si>
    <t>기초생활수급자생계비</t>
    <phoneticPr fontId="3" type="noConversion"/>
  </si>
  <si>
    <t>간호조무사</t>
  </si>
  <si>
    <t>1인실</t>
    <phoneticPr fontId="3" type="noConversion"/>
  </si>
  <si>
    <t>간식비</t>
    <phoneticPr fontId="3" type="noConversion"/>
  </si>
  <si>
    <t>회</t>
    <phoneticPr fontId="3" type="noConversion"/>
  </si>
  <si>
    <t>정수기렌탈료</t>
    <phoneticPr fontId="3" type="noConversion"/>
  </si>
  <si>
    <t>월</t>
    <phoneticPr fontId="3" type="noConversion"/>
  </si>
  <si>
    <t>의료폐기물처리비</t>
    <phoneticPr fontId="3" type="noConversion"/>
  </si>
  <si>
    <t>월</t>
    <phoneticPr fontId="3" type="noConversion"/>
  </si>
  <si>
    <t>배상책임보험료</t>
    <phoneticPr fontId="3" type="noConversion"/>
  </si>
  <si>
    <t>회</t>
    <phoneticPr fontId="3" type="noConversion"/>
  </si>
  <si>
    <t>기타제세공과금</t>
    <phoneticPr fontId="3" type="noConversion"/>
  </si>
  <si>
    <t>직원명절선물</t>
    <phoneticPr fontId="3" type="noConversion"/>
  </si>
  <si>
    <t>직원식사/회식/간식</t>
    <phoneticPr fontId="3" type="noConversion"/>
  </si>
  <si>
    <t>생활용품(기저귀포함)</t>
    <phoneticPr fontId="4" type="noConversion"/>
  </si>
  <si>
    <t>프로그램재료비등</t>
    <phoneticPr fontId="3" type="noConversion"/>
  </si>
  <si>
    <t>입소(이용)자부담금수입</t>
    <phoneticPr fontId="3" type="noConversion"/>
  </si>
  <si>
    <t>입소(이용)비용수입</t>
    <phoneticPr fontId="3" type="noConversion"/>
  </si>
  <si>
    <t>ㄱ.입소(이용)자부담금수입</t>
    <phoneticPr fontId="3" type="noConversion"/>
  </si>
  <si>
    <t>가족사랑요양원1</t>
    <phoneticPr fontId="3" type="noConversion"/>
  </si>
  <si>
    <t>박영예</t>
  </si>
  <si>
    <t>조리원</t>
  </si>
  <si>
    <t>직접비</t>
    <phoneticPr fontId="3" type="noConversion"/>
  </si>
  <si>
    <t>간접비</t>
    <phoneticPr fontId="3" type="noConversion"/>
  </si>
  <si>
    <t>간접비</t>
    <phoneticPr fontId="3" type="noConversion"/>
  </si>
  <si>
    <t>전기요금</t>
    <phoneticPr fontId="3" type="noConversion"/>
  </si>
  <si>
    <t>도시가스요금</t>
    <phoneticPr fontId="3" type="noConversion"/>
  </si>
  <si>
    <t>회</t>
    <phoneticPr fontId="3" type="noConversion"/>
  </si>
  <si>
    <t>시설장비유지비</t>
    <phoneticPr fontId="3" type="noConversion"/>
  </si>
  <si>
    <t>회</t>
    <phoneticPr fontId="3" type="noConversion"/>
  </si>
  <si>
    <t>01</t>
    <phoneticPr fontId="3" type="noConversion"/>
  </si>
  <si>
    <t>보조금사업(생계급여)</t>
    <phoneticPr fontId="3" type="noConversion"/>
  </si>
  <si>
    <t>인건비구분/급여유형 별 선택 가능 직종 정보( * 개인정보 보호를 위하여 주민번호는 마스킹 처리되어 있습니다. 업로드 전에 올바른 주민번호로 수정하시기 바랍니다. )</t>
  </si>
  <si>
    <t>요양보호사1급, 요양보호사2급, 사회복지사, 간호사, 간호조무사, 물리치료사, 작업치료사</t>
  </si>
  <si>
    <t>요양보호사1급, 요양보호사2급, 사회복지사(방문요양만 해당)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</si>
  <si>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</si>
  <si>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</si>
  <si>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시설장(관리책임자), 사무국장, 사무원, 보조원 운전사, 기타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</si>
  <si>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</si>
  <si>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</si>
  <si>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</si>
  <si>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</si>
  <si>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</si>
  <si>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</si>
  <si>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</si>
  <si>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</si>
  <si>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</si>
  <si>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</si>
  <si>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</si>
  <si>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</si>
  <si>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00</t>
    <phoneticPr fontId="3" type="noConversion"/>
  </si>
  <si>
    <t>일반사업(일반)</t>
    <phoneticPr fontId="3" type="noConversion"/>
  </si>
  <si>
    <t>노인요양공동생활가정</t>
    <phoneticPr fontId="3" type="noConversion"/>
  </si>
  <si>
    <t>요양보호사1급</t>
    <phoneticPr fontId="3" type="noConversion"/>
  </si>
  <si>
    <t>일자리안정자금</t>
    <phoneticPr fontId="3" type="noConversion"/>
  </si>
  <si>
    <t>1015.일자리안정자금</t>
    <phoneticPr fontId="9" type="noConversion"/>
  </si>
  <si>
    <t>시설장</t>
  </si>
  <si>
    <t>2020년 세입세출예산서 총괄표</t>
    <phoneticPr fontId="3" type="noConversion"/>
  </si>
  <si>
    <t>의 2020년도 본예산 총세입액은</t>
    <phoneticPr fontId="3" type="noConversion"/>
  </si>
  <si>
    <t>제4조(예산의 전용)</t>
    <phoneticPr fontId="3" type="noConversion"/>
  </si>
  <si>
    <t>제5조(예산의 집행)</t>
    <phoneticPr fontId="3" type="noConversion"/>
  </si>
  <si>
    <t>20년도            예산액              (B)</t>
    <phoneticPr fontId="3" type="noConversion"/>
  </si>
  <si>
    <t>세입 총금액</t>
    <phoneticPr fontId="3" type="noConversion"/>
  </si>
  <si>
    <t>세출 총 금액</t>
    <phoneticPr fontId="3" type="noConversion"/>
  </si>
  <si>
    <t>본인부담금수입</t>
    <phoneticPr fontId="3" type="noConversion"/>
  </si>
  <si>
    <t>원</t>
    <phoneticPr fontId="3" type="noConversion"/>
  </si>
  <si>
    <t>x</t>
    <phoneticPr fontId="3" type="noConversion"/>
  </si>
  <si>
    <t>월</t>
    <phoneticPr fontId="3" type="noConversion"/>
  </si>
  <si>
    <t>=</t>
    <phoneticPr fontId="3" type="noConversion"/>
  </si>
  <si>
    <t>장기요양급여수입</t>
    <phoneticPr fontId="3" type="noConversion"/>
  </si>
  <si>
    <t>신입1</t>
    <phoneticPr fontId="3" type="noConversion"/>
  </si>
  <si>
    <t>노인요양공동생활가정</t>
    <phoneticPr fontId="3" type="noConversion"/>
  </si>
  <si>
    <t>직접비</t>
    <phoneticPr fontId="3" type="noConversion"/>
  </si>
  <si>
    <t>×</t>
    <phoneticPr fontId="3" type="noConversion"/>
  </si>
  <si>
    <t>(2등급 일반 3명/ 3등급 일반 4명/ 3등급 경감 2명)</t>
    <phoneticPr fontId="3" type="noConversion"/>
  </si>
  <si>
    <t>19년도                  추경예산액                  (A)</t>
    <phoneticPr fontId="3" type="noConversion"/>
  </si>
  <si>
    <t>사업수입</t>
    <phoneticPr fontId="3" type="noConversion"/>
  </si>
  <si>
    <t>과년도수입</t>
    <phoneticPr fontId="3" type="noConversion"/>
  </si>
  <si>
    <t>국고보조금</t>
    <phoneticPr fontId="3" type="noConversion"/>
  </si>
  <si>
    <t>시도보조금</t>
    <phoneticPr fontId="3" type="noConversion"/>
  </si>
  <si>
    <t>기타보조금</t>
    <phoneticPr fontId="3" type="noConversion"/>
  </si>
  <si>
    <t>가산금수입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</si>
  <si>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</si>
  <si>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</si>
  <si>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</si>
  <si>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</si>
  <si>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전년도이월금(후원금)</t>
    <phoneticPr fontId="3" type="noConversion"/>
  </si>
  <si>
    <t>전년도이월금(식재료비)</t>
    <phoneticPr fontId="3" type="noConversion"/>
  </si>
  <si>
    <t>불푱품매각대</t>
    <phoneticPr fontId="3" type="noConversion"/>
  </si>
  <si>
    <t>운영충당적립금</t>
    <phoneticPr fontId="3" type="noConversion"/>
  </si>
  <si>
    <t>시설환경개선준비금</t>
    <phoneticPr fontId="3" type="noConversion"/>
  </si>
  <si>
    <t>법인회계전출금</t>
    <phoneticPr fontId="3" type="noConversion"/>
  </si>
  <si>
    <t>과년도지출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</si>
</sst>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#,##0.0_);[Red]\(#,##0.0\)"/>
    <numFmt numFmtId="180" formatCode="#,##0.00_);[Red]\(#,##0.00\)"/>
    <numFmt numFmtId="181" formatCode="0_);[Red]\(0\)"/>
    <numFmt numFmtId="182" formatCode="0_ "/>
    <numFmt numFmtId="183" formatCode="#,##0,"/>
    <numFmt numFmtId="184" formatCode="#,##0,;&quot;▲&quot;#,##0,"/>
    <numFmt numFmtId="185" formatCode="#,##0.0;&quot;▲&quot;#,##0.0"/>
    <numFmt numFmtId="186" formatCode="[Black]#,###;[Black]&quot;▲&quot;#,###;0\ "/>
    <numFmt numFmtId="187" formatCode="#,##0_ "/>
    <numFmt numFmtId="188" formatCode="[Black]#,###;[Black]&quot;▲&quot;#,###;0"/>
    <numFmt numFmtId="189" formatCode="&quot;x&quot;##&quot;개월&quot;"/>
    <numFmt numFmtId="190" formatCode="&quot;x&quot;##&quot;회&quot;"/>
    <numFmt numFmtId="191" formatCode="&quot;x&quot;##&quot;명&quot;"/>
    <numFmt numFmtId="192" formatCode="&quot;/&quot;##&quot;개월&quot;"/>
    <numFmt numFmtId="193" formatCode="&quot;x&quot;##.##&quot;%&quot;"/>
    <numFmt numFmtId="194" formatCode="#,##0_ &quot;원&quot;"/>
    <numFmt numFmtId="195" formatCode="###,###,###,###,###,###"/>
    <numFmt numFmtId="196" formatCode="#,##0.000_ "/>
  </numFmts>
  <fonts count="7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B05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굴림"/>
      <family val="3"/>
      <charset val="129"/>
    </font>
    <font>
      <sz val="18"/>
      <color theme="3"/>
      <name val="맑은 고딕"/>
      <family val="2"/>
      <charset val="129"/>
      <scheme val="major"/>
    </font>
    <font>
      <sz val="11"/>
      <color rgb="FF9C5700"/>
      <name val="맑은 고딕"/>
      <family val="2"/>
      <charset val="129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36" fillId="0" borderId="0">
      <alignment vertical="center"/>
    </xf>
    <xf numFmtId="41" fontId="37" fillId="0" borderId="0"/>
    <xf numFmtId="41" fontId="37" fillId="0" borderId="0"/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5" fillId="0" borderId="0"/>
    <xf numFmtId="0" fontId="56" fillId="0" borderId="0" applyNumberFormat="0" applyFill="0" applyBorder="0" applyAlignment="0" applyProtection="0">
      <alignment vertical="center"/>
    </xf>
    <xf numFmtId="0" fontId="57" fillId="0" borderId="67" applyNumberFormat="0" applyFill="0" applyAlignment="0" applyProtection="0">
      <alignment vertical="center"/>
    </xf>
    <xf numFmtId="0" fontId="58" fillId="0" borderId="68" applyNumberFormat="0" applyFill="0" applyAlignment="0" applyProtection="0">
      <alignment vertical="center"/>
    </xf>
    <xf numFmtId="0" fontId="59" fillId="0" borderId="6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3" fillId="20" borderId="70" applyNumberFormat="0" applyAlignment="0" applyProtection="0">
      <alignment vertical="center"/>
    </xf>
    <xf numFmtId="0" fontId="64" fillId="21" borderId="71" applyNumberFormat="0" applyAlignment="0" applyProtection="0">
      <alignment vertical="center"/>
    </xf>
    <xf numFmtId="0" fontId="65" fillId="21" borderId="70" applyNumberFormat="0" applyAlignment="0" applyProtection="0">
      <alignment vertical="center"/>
    </xf>
    <xf numFmtId="0" fontId="66" fillId="0" borderId="72" applyNumberFormat="0" applyFill="0" applyAlignment="0" applyProtection="0">
      <alignment vertical="center"/>
    </xf>
    <xf numFmtId="0" fontId="67" fillId="22" borderId="73" applyNumberForma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" fillId="23" borderId="74" applyNumberFormat="0" applyFon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75" applyNumberFormat="0" applyFill="0" applyAlignment="0" applyProtection="0">
      <alignment vertical="center"/>
    </xf>
    <xf numFmtId="0" fontId="7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1" fillId="27" borderId="0" applyNumberFormat="0" applyBorder="0" applyAlignment="0" applyProtection="0">
      <alignment vertical="center"/>
    </xf>
    <xf numFmtId="0" fontId="7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7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71" fillId="35" borderId="0" applyNumberFormat="0" applyBorder="0" applyAlignment="0" applyProtection="0">
      <alignment vertical="center"/>
    </xf>
    <xf numFmtId="0" fontId="7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71" fillId="43" borderId="0" applyNumberFormat="0" applyBorder="0" applyAlignment="0" applyProtection="0">
      <alignment vertical="center"/>
    </xf>
    <xf numFmtId="0" fontId="7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71" fillId="47" borderId="0" applyNumberFormat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0" fontId="72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</cellStyleXfs>
  <cellXfs count="893">
    <xf numFmtId="0" fontId="0" fillId="0" borderId="0" xfId="0">
      <alignment vertical="center"/>
    </xf>
    <xf numFmtId="0" fontId="7" fillId="0" borderId="0" xfId="5" applyFont="1">
      <alignment vertical="center"/>
    </xf>
    <xf numFmtId="0" fontId="10" fillId="0" borderId="0" xfId="3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1" fillId="0" borderId="0" xfId="5" applyNumberFormat="1" applyFont="1" applyAlignment="1"/>
    <xf numFmtId="41" fontId="7" fillId="0" borderId="0" xfId="5" applyNumberFormat="1" applyFont="1">
      <alignment vertical="center"/>
    </xf>
    <xf numFmtId="41" fontId="11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center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 shrinkToFit="1"/>
    </xf>
    <xf numFmtId="0" fontId="14" fillId="0" borderId="0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81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 shrinkToFi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0" quotePrefix="1" applyNumberFormat="1" applyFont="1" applyFill="1" applyBorder="1" applyAlignment="1">
      <alignment horizontal="center" vertical="center"/>
    </xf>
    <xf numFmtId="41" fontId="11" fillId="0" borderId="0" xfId="1" applyNumberFormat="1" applyFont="1" applyBorder="1" applyAlignment="1">
      <alignment horizontal="right" vertical="center" shrinkToFit="1"/>
    </xf>
    <xf numFmtId="41" fontId="15" fillId="0" borderId="0" xfId="1" applyFont="1" applyFill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 shrinkToFit="1"/>
    </xf>
    <xf numFmtId="176" fontId="11" fillId="0" borderId="6" xfId="1" applyNumberFormat="1" applyFont="1" applyFill="1" applyBorder="1" applyAlignment="1">
      <alignment horizontal="right" vertical="center" shrinkToFit="1"/>
    </xf>
    <xf numFmtId="0" fontId="11" fillId="0" borderId="9" xfId="0" quotePrefix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right" vertical="center" shrinkToFit="1"/>
    </xf>
    <xf numFmtId="176" fontId="15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8" fillId="0" borderId="0" xfId="8" applyFont="1">
      <alignment vertical="center"/>
    </xf>
    <xf numFmtId="0" fontId="1" fillId="0" borderId="0" xfId="8" applyFill="1">
      <alignment vertical="center"/>
    </xf>
    <xf numFmtId="183" fontId="22" fillId="0" borderId="4" xfId="9" applyNumberFormat="1" applyFont="1" applyBorder="1" applyAlignment="1">
      <alignment vertical="center"/>
    </xf>
    <xf numFmtId="184" fontId="23" fillId="0" borderId="50" xfId="8" applyNumberFormat="1" applyFont="1" applyFill="1" applyBorder="1" applyAlignment="1">
      <alignment vertical="center"/>
    </xf>
    <xf numFmtId="185" fontId="23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5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horizontal="center" vertical="center"/>
    </xf>
    <xf numFmtId="0" fontId="24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vertical="center"/>
    </xf>
    <xf numFmtId="0" fontId="11" fillId="0" borderId="0" xfId="10" applyFont="1" applyFill="1" applyBorder="1" applyAlignment="1">
      <alignment horizontal="right" vertical="center"/>
    </xf>
    <xf numFmtId="0" fontId="27" fillId="0" borderId="0" xfId="10" applyFont="1" applyFill="1" applyBorder="1" applyAlignment="1">
      <alignment vertical="center"/>
    </xf>
    <xf numFmtId="0" fontId="29" fillId="6" borderId="22" xfId="10" applyFont="1" applyFill="1" applyBorder="1" applyAlignment="1">
      <alignment horizontal="center" vertical="center"/>
    </xf>
    <xf numFmtId="0" fontId="29" fillId="6" borderId="4" xfId="10" applyFont="1" applyFill="1" applyBorder="1" applyAlignment="1">
      <alignment horizontal="center" vertical="center"/>
    </xf>
    <xf numFmtId="0" fontId="29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4" fontId="27" fillId="4" borderId="5" xfId="10" applyNumberFormat="1" applyFont="1" applyFill="1" applyBorder="1" applyAlignment="1">
      <alignment vertical="center"/>
    </xf>
    <xf numFmtId="185" fontId="27" fillId="4" borderId="25" xfId="10" applyNumberFormat="1" applyFont="1" applyFill="1" applyBorder="1" applyAlignment="1">
      <alignment vertical="center"/>
    </xf>
    <xf numFmtId="187" fontId="15" fillId="4" borderId="43" xfId="10" applyNumberFormat="1" applyFont="1" applyFill="1" applyBorder="1" applyAlignment="1">
      <alignment horizontal="right" vertical="center"/>
    </xf>
    <xf numFmtId="187" fontId="15" fillId="4" borderId="15" xfId="10" applyNumberFormat="1" applyFont="1" applyFill="1" applyBorder="1" applyAlignment="1">
      <alignment horizontal="right" vertical="center"/>
    </xf>
    <xf numFmtId="187" fontId="15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 applyAlignment="1">
      <alignment vertical="center"/>
    </xf>
    <xf numFmtId="0" fontId="27" fillId="4" borderId="6" xfId="10" applyFont="1" applyFill="1" applyBorder="1" applyAlignment="1">
      <alignment horizontal="right" vertical="center"/>
    </xf>
    <xf numFmtId="184" fontId="27" fillId="6" borderId="4" xfId="10" applyNumberFormat="1" applyFont="1" applyFill="1" applyBorder="1" applyAlignment="1">
      <alignment vertical="center"/>
    </xf>
    <xf numFmtId="185" fontId="27" fillId="6" borderId="25" xfId="10" applyNumberFormat="1" applyFont="1" applyFill="1" applyBorder="1" applyAlignment="1">
      <alignment vertical="center"/>
    </xf>
    <xf numFmtId="187" fontId="15" fillId="6" borderId="43" xfId="10" applyNumberFormat="1" applyFont="1" applyFill="1" applyBorder="1" applyAlignment="1">
      <alignment horizontal="right" vertical="center"/>
    </xf>
    <xf numFmtId="187" fontId="15" fillId="6" borderId="15" xfId="10" applyNumberFormat="1" applyFont="1" applyFill="1" applyBorder="1" applyAlignment="1">
      <alignment horizontal="right" vertical="center"/>
    </xf>
    <xf numFmtId="187" fontId="15" fillId="6" borderId="25" xfId="10" applyNumberFormat="1" applyFont="1" applyFill="1" applyBorder="1" applyAlignment="1">
      <alignment horizontal="right" vertical="center"/>
    </xf>
    <xf numFmtId="183" fontId="27" fillId="4" borderId="4" xfId="10" applyNumberFormat="1" applyFont="1" applyFill="1" applyBorder="1" applyAlignment="1">
      <alignment vertical="center"/>
    </xf>
    <xf numFmtId="184" fontId="27" fillId="4" borderId="4" xfId="10" applyNumberFormat="1" applyFont="1" applyFill="1" applyBorder="1" applyAlignment="1">
      <alignment vertical="center"/>
    </xf>
    <xf numFmtId="0" fontId="20" fillId="4" borderId="39" xfId="10" applyFont="1" applyFill="1" applyBorder="1" applyAlignment="1">
      <alignment vertical="center"/>
    </xf>
    <xf numFmtId="183" fontId="27" fillId="6" borderId="4" xfId="10" applyNumberFormat="1" applyFont="1" applyFill="1" applyBorder="1" applyAlignment="1">
      <alignment vertical="center"/>
    </xf>
    <xf numFmtId="184" fontId="31" fillId="4" borderId="4" xfId="10" applyNumberFormat="1" applyFont="1" applyFill="1" applyBorder="1" applyAlignment="1">
      <alignment vertical="center"/>
    </xf>
    <xf numFmtId="0" fontId="27" fillId="0" borderId="35" xfId="10" applyFont="1" applyFill="1" applyBorder="1" applyAlignment="1">
      <alignment horizontal="center" vertical="center"/>
    </xf>
    <xf numFmtId="0" fontId="20" fillId="0" borderId="39" xfId="10" applyFont="1" applyFill="1" applyBorder="1" applyAlignment="1">
      <alignment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1" xfId="10" applyFont="1" applyFill="1" applyBorder="1" applyAlignment="1">
      <alignment horizontal="left" vertical="center"/>
    </xf>
    <xf numFmtId="183" fontId="27" fillId="0" borderId="1" xfId="10" applyNumberFormat="1" applyFont="1" applyFill="1" applyBorder="1" applyAlignment="1">
      <alignment vertical="center"/>
    </xf>
    <xf numFmtId="184" fontId="27" fillId="0" borderId="1" xfId="10" applyNumberFormat="1" applyFont="1" applyFill="1" applyBorder="1" applyAlignment="1">
      <alignment vertical="center"/>
    </xf>
    <xf numFmtId="185" fontId="27" fillId="0" borderId="21" xfId="10" applyNumberFormat="1" applyFont="1" applyFill="1" applyBorder="1" applyAlignment="1">
      <alignment vertical="center"/>
    </xf>
    <xf numFmtId="187" fontId="15" fillId="0" borderId="52" xfId="10" applyNumberFormat="1" applyFont="1" applyFill="1" applyBorder="1" applyAlignment="1">
      <alignment horizontal="right" vertical="center"/>
    </xf>
    <xf numFmtId="187" fontId="15" fillId="0" borderId="11" xfId="10" applyNumberFormat="1" applyFont="1" applyFill="1" applyBorder="1" applyAlignment="1">
      <alignment horizontal="right" vertical="center"/>
    </xf>
    <xf numFmtId="187" fontId="15" fillId="0" borderId="21" xfId="10" applyNumberFormat="1" applyFont="1" applyFill="1" applyBorder="1" applyAlignment="1">
      <alignment horizontal="right" vertical="center"/>
    </xf>
    <xf numFmtId="0" fontId="20" fillId="3" borderId="52" xfId="10" applyFont="1" applyFill="1" applyBorder="1" applyAlignment="1">
      <alignment vertical="center"/>
    </xf>
    <xf numFmtId="0" fontId="27" fillId="0" borderId="12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left" vertical="center"/>
    </xf>
    <xf numFmtId="183" fontId="27" fillId="0" borderId="14" xfId="10" applyNumberFormat="1" applyFont="1" applyFill="1" applyBorder="1" applyAlignment="1">
      <alignment vertical="center"/>
    </xf>
    <xf numFmtId="184" fontId="27" fillId="0" borderId="14" xfId="10" applyNumberFormat="1" applyFont="1" applyFill="1" applyBorder="1" applyAlignment="1">
      <alignment vertical="center"/>
    </xf>
    <xf numFmtId="185" fontId="27" fillId="0" borderId="55" xfId="10" applyNumberFormat="1" applyFont="1" applyFill="1" applyBorder="1" applyAlignment="1">
      <alignment vertical="center"/>
    </xf>
    <xf numFmtId="187" fontId="15" fillId="0" borderId="26" xfId="10" applyNumberFormat="1" applyFont="1" applyFill="1" applyBorder="1" applyAlignment="1">
      <alignment horizontal="right" vertical="center"/>
    </xf>
    <xf numFmtId="187" fontId="15" fillId="0" borderId="12" xfId="10" applyNumberFormat="1" applyFont="1" applyFill="1" applyBorder="1" applyAlignment="1">
      <alignment horizontal="right" vertical="center"/>
    </xf>
    <xf numFmtId="187" fontId="15" fillId="0" borderId="55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vertical="center"/>
    </xf>
    <xf numFmtId="0" fontId="27" fillId="0" borderId="24" xfId="10" applyFont="1" applyFill="1" applyBorder="1" applyAlignment="1">
      <alignment horizontal="center" vertical="center"/>
    </xf>
    <xf numFmtId="0" fontId="27" fillId="0" borderId="5" xfId="10" applyFont="1" applyFill="1" applyBorder="1" applyAlignment="1">
      <alignment horizontal="center" vertical="center"/>
    </xf>
    <xf numFmtId="185" fontId="27" fillId="0" borderId="25" xfId="10" applyNumberFormat="1" applyFont="1" applyFill="1" applyBorder="1" applyAlignment="1">
      <alignment vertical="center"/>
    </xf>
    <xf numFmtId="187" fontId="15" fillId="0" borderId="43" xfId="10" applyNumberFormat="1" applyFont="1" applyFill="1" applyBorder="1" applyAlignment="1">
      <alignment horizontal="right" vertical="center"/>
    </xf>
    <xf numFmtId="187" fontId="15" fillId="0" borderId="15" xfId="10" applyNumberFormat="1" applyFont="1" applyFill="1" applyBorder="1" applyAlignment="1">
      <alignment horizontal="right" vertical="center"/>
    </xf>
    <xf numFmtId="187" fontId="15" fillId="0" borderId="25" xfId="10" applyNumberFormat="1" applyFont="1" applyFill="1" applyBorder="1" applyAlignment="1">
      <alignment horizontal="right" vertical="center"/>
    </xf>
    <xf numFmtId="0" fontId="27" fillId="0" borderId="43" xfId="10" applyFont="1" applyFill="1" applyBorder="1" applyAlignment="1">
      <alignment vertical="center"/>
    </xf>
    <xf numFmtId="183" fontId="27" fillId="4" borderId="1" xfId="10" applyNumberFormat="1" applyFont="1" applyFill="1" applyBorder="1" applyAlignment="1">
      <alignment vertical="center"/>
    </xf>
    <xf numFmtId="185" fontId="27" fillId="6" borderId="23" xfId="10" applyNumberFormat="1" applyFont="1" applyFill="1" applyBorder="1" applyAlignment="1">
      <alignment vertical="center"/>
    </xf>
    <xf numFmtId="187" fontId="15" fillId="6" borderId="39" xfId="10" applyNumberFormat="1" applyFont="1" applyFill="1" applyBorder="1" applyAlignment="1">
      <alignment horizontal="right" vertical="center"/>
    </xf>
    <xf numFmtId="187" fontId="15" fillId="6" borderId="8" xfId="10" applyNumberFormat="1" applyFont="1" applyFill="1" applyBorder="1" applyAlignment="1">
      <alignment horizontal="right" vertical="center"/>
    </xf>
    <xf numFmtId="187" fontId="15" fillId="6" borderId="23" xfId="10" applyNumberFormat="1" applyFont="1" applyFill="1" applyBorder="1" applyAlignment="1">
      <alignment horizontal="right" vertical="center"/>
    </xf>
    <xf numFmtId="188" fontId="1" fillId="0" borderId="0" xfId="12" applyNumberFormat="1">
      <alignment vertical="center"/>
    </xf>
    <xf numFmtId="0" fontId="27" fillId="0" borderId="20" xfId="10" applyFont="1" applyFill="1" applyBorder="1" applyAlignment="1">
      <alignment horizontal="center" vertical="center"/>
    </xf>
    <xf numFmtId="0" fontId="27" fillId="0" borderId="12" xfId="10" applyFont="1" applyFill="1" applyBorder="1" applyAlignment="1">
      <alignment horizontal="left" vertical="center"/>
    </xf>
    <xf numFmtId="0" fontId="27" fillId="0" borderId="4" xfId="10" applyFont="1" applyFill="1" applyBorder="1" applyAlignment="1">
      <alignment horizontal="left" vertical="center"/>
    </xf>
    <xf numFmtId="190" fontId="20" fillId="3" borderId="2" xfId="10" applyNumberFormat="1" applyFont="1" applyFill="1" applyBorder="1" applyAlignment="1">
      <alignment horizontal="right" vertical="center"/>
    </xf>
    <xf numFmtId="0" fontId="26" fillId="0" borderId="0" xfId="10" applyFont="1" applyFill="1" applyAlignment="1">
      <alignment horizontal="center" vertical="center"/>
    </xf>
    <xf numFmtId="0" fontId="26" fillId="0" borderId="0" xfId="10" applyFont="1" applyFill="1" applyAlignment="1">
      <alignment horizontal="left" vertical="center"/>
    </xf>
    <xf numFmtId="0" fontId="26" fillId="0" borderId="0" xfId="10" applyFont="1" applyFill="1" applyAlignment="1">
      <alignment vertical="center"/>
    </xf>
    <xf numFmtId="186" fontId="26" fillId="0" borderId="0" xfId="10" applyNumberFormat="1" applyFont="1" applyFill="1" applyAlignment="1">
      <alignment vertical="center"/>
    </xf>
    <xf numFmtId="0" fontId="16" fillId="0" borderId="0" xfId="10" applyFont="1" applyFill="1" applyAlignment="1">
      <alignment horizontal="right" vertical="center"/>
    </xf>
    <xf numFmtId="0" fontId="32" fillId="0" borderId="0" xfId="10" applyFont="1" applyFill="1" applyAlignment="1">
      <alignment vertical="center"/>
    </xf>
    <xf numFmtId="0" fontId="25" fillId="0" borderId="0" xfId="10" applyFont="1" applyFill="1" applyBorder="1" applyAlignment="1">
      <alignment vertical="center"/>
    </xf>
    <xf numFmtId="176" fontId="24" fillId="0" borderId="0" xfId="10" applyNumberFormat="1" applyFont="1" applyFill="1" applyBorder="1" applyAlignment="1">
      <alignment horizontal="right" vertical="center"/>
    </xf>
    <xf numFmtId="187" fontId="1" fillId="0" borderId="0" xfId="12" applyNumberFormat="1" applyFill="1">
      <alignment vertical="center"/>
    </xf>
    <xf numFmtId="183" fontId="27" fillId="4" borderId="5" xfId="10" applyNumberFormat="1" applyFont="1" applyFill="1" applyBorder="1" applyAlignment="1">
      <alignment vertical="center"/>
    </xf>
    <xf numFmtId="184" fontId="27" fillId="4" borderId="15" xfId="10" applyNumberFormat="1" applyFont="1" applyFill="1" applyBorder="1" applyAlignment="1">
      <alignment vertical="center"/>
    </xf>
    <xf numFmtId="176" fontId="27" fillId="4" borderId="6" xfId="10" applyNumberFormat="1" applyFont="1" applyFill="1" applyBorder="1" applyAlignment="1">
      <alignment horizontal="right" vertical="center"/>
    </xf>
    <xf numFmtId="0" fontId="27" fillId="4" borderId="6" xfId="10" applyFont="1" applyFill="1" applyBorder="1" applyAlignment="1">
      <alignment vertical="center"/>
    </xf>
    <xf numFmtId="183" fontId="27" fillId="7" borderId="4" xfId="10" applyNumberFormat="1" applyFont="1" applyFill="1" applyBorder="1" applyAlignment="1">
      <alignment vertical="center"/>
    </xf>
    <xf numFmtId="184" fontId="27" fillId="7" borderId="8" xfId="10" applyNumberFormat="1" applyFont="1" applyFill="1" applyBorder="1" applyAlignment="1">
      <alignment vertical="center"/>
    </xf>
    <xf numFmtId="185" fontId="27" fillId="7" borderId="25" xfId="10" applyNumberFormat="1" applyFont="1" applyFill="1" applyBorder="1" applyAlignment="1">
      <alignment vertical="center"/>
    </xf>
    <xf numFmtId="187" fontId="15" fillId="7" borderId="22" xfId="10" applyNumberFormat="1" applyFont="1" applyFill="1" applyBorder="1" applyAlignment="1">
      <alignment horizontal="right" vertical="center"/>
    </xf>
    <xf numFmtId="187" fontId="15" fillId="7" borderId="4" xfId="10" applyNumberFormat="1" applyFont="1" applyFill="1" applyBorder="1" applyAlignment="1">
      <alignment horizontal="right" vertical="center"/>
    </xf>
    <xf numFmtId="187" fontId="15" fillId="7" borderId="23" xfId="10" applyNumberFormat="1" applyFont="1" applyFill="1" applyBorder="1" applyAlignment="1">
      <alignment horizontal="right" vertical="center"/>
    </xf>
    <xf numFmtId="0" fontId="20" fillId="7" borderId="39" xfId="10" applyFont="1" applyFill="1" applyBorder="1" applyAlignment="1">
      <alignment vertical="center"/>
    </xf>
    <xf numFmtId="176" fontId="27" fillId="7" borderId="9" xfId="10" applyNumberFormat="1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vertical="center"/>
    </xf>
    <xf numFmtId="0" fontId="33" fillId="0" borderId="0" xfId="12" applyFont="1" applyFill="1">
      <alignment vertical="center"/>
    </xf>
    <xf numFmtId="184" fontId="27" fillId="0" borderId="11" xfId="10" applyNumberFormat="1" applyFont="1" applyFill="1" applyBorder="1" applyAlignment="1">
      <alignment vertical="center"/>
    </xf>
    <xf numFmtId="187" fontId="15" fillId="0" borderId="20" xfId="10" applyNumberFormat="1" applyFont="1" applyFill="1" applyBorder="1" applyAlignment="1">
      <alignment horizontal="right" vertical="center"/>
    </xf>
    <xf numFmtId="187" fontId="15" fillId="0" borderId="1" xfId="10" applyNumberFormat="1" applyFont="1" applyFill="1" applyBorder="1" applyAlignment="1">
      <alignment horizontal="right" vertical="center"/>
    </xf>
    <xf numFmtId="0" fontId="20" fillId="3" borderId="26" xfId="10" applyFont="1" applyFill="1" applyBorder="1" applyAlignment="1">
      <alignment vertical="center"/>
    </xf>
    <xf numFmtId="184" fontId="27" fillId="0" borderId="12" xfId="10" applyNumberFormat="1" applyFont="1" applyFill="1" applyBorder="1" applyAlignment="1">
      <alignment vertical="center"/>
    </xf>
    <xf numFmtId="187" fontId="15" fillId="0" borderId="35" xfId="10" applyNumberFormat="1" applyFont="1" applyFill="1" applyBorder="1" applyAlignment="1">
      <alignment horizontal="right" vertical="center"/>
    </xf>
    <xf numFmtId="187" fontId="15" fillId="0" borderId="14" xfId="10" applyNumberFormat="1" applyFont="1" applyFill="1" applyBorder="1" applyAlignment="1">
      <alignment horizontal="right" vertical="center"/>
    </xf>
    <xf numFmtId="187" fontId="15" fillId="0" borderId="24" xfId="10" applyNumberFormat="1" applyFont="1" applyFill="1" applyBorder="1" applyAlignment="1">
      <alignment horizontal="right" vertical="center"/>
    </xf>
    <xf numFmtId="187" fontId="15" fillId="0" borderId="5" xfId="10" applyNumberFormat="1" applyFont="1" applyFill="1" applyBorder="1" applyAlignment="1">
      <alignment horizontal="right" vertical="center"/>
    </xf>
    <xf numFmtId="0" fontId="27" fillId="0" borderId="43" xfId="10" quotePrefix="1" applyFont="1" applyFill="1" applyBorder="1" applyAlignment="1">
      <alignment vertical="center"/>
    </xf>
    <xf numFmtId="176" fontId="27" fillId="3" borderId="0" xfId="10" applyNumberFormat="1" applyFont="1" applyFill="1" applyBorder="1" applyAlignment="1">
      <alignment horizontal="right" vertical="center"/>
    </xf>
    <xf numFmtId="189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vertical="center"/>
    </xf>
    <xf numFmtId="187" fontId="33" fillId="0" borderId="0" xfId="12" applyNumberFormat="1" applyFont="1" applyFill="1">
      <alignment vertical="center"/>
    </xf>
    <xf numFmtId="0" fontId="27" fillId="0" borderId="5" xfId="10" applyFont="1" applyFill="1" applyBorder="1" applyAlignment="1">
      <alignment horizontal="left" vertical="center"/>
    </xf>
    <xf numFmtId="183" fontId="27" fillId="0" borderId="5" xfId="10" applyNumberFormat="1" applyFont="1" applyFill="1" applyBorder="1" applyAlignment="1">
      <alignment vertical="center"/>
    </xf>
    <xf numFmtId="184" fontId="27" fillId="0" borderId="5" xfId="10" applyNumberFormat="1" applyFont="1" applyFill="1" applyBorder="1" applyAlignment="1">
      <alignment vertical="center"/>
    </xf>
    <xf numFmtId="176" fontId="20" fillId="3" borderId="2" xfId="10" applyNumberFormat="1" applyFont="1" applyFill="1" applyBorder="1" applyAlignment="1">
      <alignment horizontal="right" vertical="center"/>
    </xf>
    <xf numFmtId="191" fontId="20" fillId="3" borderId="2" xfId="10" applyNumberFormat="1" applyFont="1" applyFill="1" applyBorder="1" applyAlignment="1">
      <alignment horizontal="right" vertical="center"/>
    </xf>
    <xf numFmtId="0" fontId="20" fillId="3" borderId="2" xfId="10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4" fontId="27" fillId="0" borderId="4" xfId="10" applyNumberFormat="1" applyFont="1" applyFill="1" applyBorder="1" applyAlignment="1">
      <alignment vertical="center"/>
    </xf>
    <xf numFmtId="185" fontId="27" fillId="0" borderId="23" xfId="10" applyNumberFormat="1" applyFont="1" applyFill="1" applyBorder="1" applyAlignment="1">
      <alignment vertical="center"/>
    </xf>
    <xf numFmtId="187" fontId="15" fillId="0" borderId="23" xfId="10" applyNumberFormat="1" applyFont="1" applyFill="1" applyBorder="1" applyAlignment="1">
      <alignment horizontal="right" vertical="center"/>
    </xf>
    <xf numFmtId="176" fontId="20" fillId="3" borderId="9" xfId="10" applyNumberFormat="1" applyFont="1" applyFill="1" applyBorder="1" applyAlignment="1">
      <alignment horizontal="right" vertical="center"/>
    </xf>
    <xf numFmtId="0" fontId="27" fillId="0" borderId="1" xfId="10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right" vertical="center"/>
    </xf>
    <xf numFmtId="193" fontId="20" fillId="3" borderId="2" xfId="10" applyNumberFormat="1" applyFont="1" applyFill="1" applyBorder="1" applyAlignment="1">
      <alignment horizontal="right" vertical="center"/>
    </xf>
    <xf numFmtId="183" fontId="27" fillId="0" borderId="7" xfId="10" applyNumberFormat="1" applyFont="1" applyFill="1" applyBorder="1" applyAlignment="1">
      <alignment vertical="center"/>
    </xf>
    <xf numFmtId="0" fontId="27" fillId="0" borderId="6" xfId="10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7" fontId="16" fillId="0" borderId="14" xfId="10" applyNumberFormat="1" applyFont="1" applyFill="1" applyBorder="1" applyAlignment="1">
      <alignment horizontal="right" vertical="center"/>
    </xf>
    <xf numFmtId="187" fontId="16" fillId="0" borderId="55" xfId="10" applyNumberFormat="1" applyFont="1" applyFill="1" applyBorder="1" applyAlignment="1">
      <alignment horizontal="right" vertical="center"/>
    </xf>
    <xf numFmtId="189" fontId="20" fillId="3" borderId="0" xfId="10" applyNumberFormat="1" applyFont="1" applyFill="1" applyBorder="1" applyAlignment="1">
      <alignment horizontal="right" vertical="center"/>
    </xf>
    <xf numFmtId="187" fontId="16" fillId="0" borderId="5" xfId="10" applyNumberFormat="1" applyFont="1" applyFill="1" applyBorder="1" applyAlignment="1">
      <alignment horizontal="right" vertical="center"/>
    </xf>
    <xf numFmtId="187" fontId="16" fillId="0" borderId="25" xfId="10" applyNumberFormat="1" applyFont="1" applyFill="1" applyBorder="1" applyAlignment="1">
      <alignment horizontal="right" vertical="center"/>
    </xf>
    <xf numFmtId="176" fontId="27" fillId="0" borderId="6" xfId="10" applyNumberFormat="1" applyFont="1" applyFill="1" applyBorder="1" applyAlignment="1">
      <alignment horizontal="right" vertical="center"/>
    </xf>
    <xf numFmtId="183" fontId="27" fillId="7" borderId="3" xfId="10" applyNumberFormat="1" applyFont="1" applyFill="1" applyBorder="1" applyAlignment="1">
      <alignment vertical="center"/>
    </xf>
    <xf numFmtId="184" fontId="27" fillId="7" borderId="1" xfId="10" applyNumberFormat="1" applyFont="1" applyFill="1" applyBorder="1" applyAlignment="1">
      <alignment vertical="center"/>
    </xf>
    <xf numFmtId="187" fontId="16" fillId="7" borderId="22" xfId="10" applyNumberFormat="1" applyFont="1" applyFill="1" applyBorder="1" applyAlignment="1">
      <alignment horizontal="right" vertical="center"/>
    </xf>
    <xf numFmtId="187" fontId="16" fillId="7" borderId="4" xfId="10" applyNumberFormat="1" applyFont="1" applyFill="1" applyBorder="1" applyAlignment="1">
      <alignment horizontal="right" vertical="center"/>
    </xf>
    <xf numFmtId="187" fontId="16" fillId="7" borderId="23" xfId="10" applyNumberFormat="1" applyFont="1" applyFill="1" applyBorder="1" applyAlignment="1">
      <alignment horizontal="right" vertical="center"/>
    </xf>
    <xf numFmtId="176" fontId="20" fillId="7" borderId="2" xfId="10" applyNumberFormat="1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7" fontId="16" fillId="0" borderId="35" xfId="10" applyNumberFormat="1" applyFont="1" applyFill="1" applyBorder="1" applyAlignment="1">
      <alignment horizontal="right" vertical="center"/>
    </xf>
    <xf numFmtId="176" fontId="25" fillId="3" borderId="2" xfId="10" applyNumberFormat="1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vertical="center"/>
    </xf>
    <xf numFmtId="187" fontId="16" fillId="0" borderId="24" xfId="10" applyNumberFormat="1" applyFont="1" applyFill="1" applyBorder="1" applyAlignment="1">
      <alignment horizontal="right" vertical="center"/>
    </xf>
    <xf numFmtId="0" fontId="20" fillId="3" borderId="52" xfId="10" quotePrefix="1" applyFont="1" applyFill="1" applyBorder="1" applyAlignment="1">
      <alignment vertical="center"/>
    </xf>
    <xf numFmtId="190" fontId="20" fillId="3" borderId="2" xfId="10" quotePrefix="1" applyNumberFormat="1" applyFont="1" applyFill="1" applyBorder="1" applyAlignment="1">
      <alignment horizontal="right" vertical="center"/>
    </xf>
    <xf numFmtId="191" fontId="20" fillId="3" borderId="2" xfId="10" quotePrefix="1" applyNumberFormat="1" applyFont="1" applyFill="1" applyBorder="1" applyAlignment="1">
      <alignment horizontal="right" vertical="center"/>
    </xf>
    <xf numFmtId="176" fontId="25" fillId="3" borderId="0" xfId="10" applyNumberFormat="1" applyFont="1" applyFill="1" applyBorder="1" applyAlignment="1">
      <alignment horizontal="right" vertical="center"/>
    </xf>
    <xf numFmtId="190" fontId="20" fillId="3" borderId="0" xfId="10" quotePrefix="1" applyNumberFormat="1" applyFont="1" applyFill="1" applyBorder="1" applyAlignment="1">
      <alignment horizontal="right" vertical="center"/>
    </xf>
    <xf numFmtId="0" fontId="25" fillId="3" borderId="0" xfId="10" applyFont="1" applyFill="1" applyBorder="1" applyAlignment="1">
      <alignment vertical="center"/>
    </xf>
    <xf numFmtId="184" fontId="27" fillId="7" borderId="4" xfId="10" applyNumberFormat="1" applyFont="1" applyFill="1" applyBorder="1" applyAlignment="1">
      <alignment vertical="center"/>
    </xf>
    <xf numFmtId="176" fontId="20" fillId="7" borderId="9" xfId="10" applyNumberFormat="1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vertical="center"/>
    </xf>
    <xf numFmtId="0" fontId="18" fillId="0" borderId="14" xfId="10" applyFont="1" applyFill="1" applyBorder="1" applyAlignment="1">
      <alignment vertical="center"/>
    </xf>
    <xf numFmtId="187" fontId="16" fillId="0" borderId="20" xfId="10" applyNumberFormat="1" applyFont="1" applyFill="1" applyBorder="1" applyAlignment="1">
      <alignment horizontal="right" vertical="center"/>
    </xf>
    <xf numFmtId="187" fontId="16" fillId="0" borderId="1" xfId="10" applyNumberFormat="1" applyFont="1" applyFill="1" applyBorder="1" applyAlignment="1">
      <alignment horizontal="right" vertical="center"/>
    </xf>
    <xf numFmtId="187" fontId="16" fillId="0" borderId="21" xfId="10" applyNumberFormat="1" applyFont="1" applyFill="1" applyBorder="1" applyAlignment="1">
      <alignment horizontal="right" vertical="center"/>
    </xf>
    <xf numFmtId="187" fontId="34" fillId="0" borderId="14" xfId="10" applyNumberFormat="1" applyFont="1" applyFill="1" applyBorder="1" applyAlignment="1">
      <alignment horizontal="right" vertical="center"/>
    </xf>
    <xf numFmtId="0" fontId="27" fillId="0" borderId="6" xfId="10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center" vertical="center"/>
    </xf>
    <xf numFmtId="0" fontId="27" fillId="0" borderId="13" xfId="10" applyFont="1" applyFill="1" applyBorder="1" applyAlignment="1">
      <alignment horizontal="left" vertical="center"/>
    </xf>
    <xf numFmtId="0" fontId="27" fillId="0" borderId="3" xfId="10" applyFont="1" applyFill="1" applyBorder="1" applyAlignment="1">
      <alignment horizontal="left" vertical="center"/>
    </xf>
    <xf numFmtId="183" fontId="27" fillId="4" borderId="10" xfId="10" applyNumberFormat="1" applyFont="1" applyFill="1" applyBorder="1" applyAlignment="1">
      <alignment vertical="center"/>
    </xf>
    <xf numFmtId="187" fontId="16" fillId="4" borderId="22" xfId="10" applyNumberFormat="1" applyFont="1" applyFill="1" applyBorder="1" applyAlignment="1">
      <alignment horizontal="right" vertical="center"/>
    </xf>
    <xf numFmtId="187" fontId="16" fillId="4" borderId="4" xfId="10" applyNumberFormat="1" applyFont="1" applyFill="1" applyBorder="1" applyAlignment="1">
      <alignment horizontal="right" vertical="center"/>
    </xf>
    <xf numFmtId="187" fontId="16" fillId="4" borderId="23" xfId="10" applyNumberFormat="1" applyFont="1" applyFill="1" applyBorder="1" applyAlignment="1">
      <alignment horizontal="right" vertical="center"/>
    </xf>
    <xf numFmtId="183" fontId="27" fillId="7" borderId="10" xfId="10" applyNumberFormat="1" applyFont="1" applyFill="1" applyBorder="1" applyAlignment="1">
      <alignment vertical="center"/>
    </xf>
    <xf numFmtId="183" fontId="27" fillId="7" borderId="13" xfId="10" applyNumberFormat="1" applyFont="1" applyFill="1" applyBorder="1" applyAlignment="1">
      <alignment vertical="center"/>
    </xf>
    <xf numFmtId="184" fontId="27" fillId="7" borderId="14" xfId="10" applyNumberFormat="1" applyFont="1" applyFill="1" applyBorder="1" applyAlignment="1">
      <alignment vertical="center"/>
    </xf>
    <xf numFmtId="0" fontId="27" fillId="0" borderId="43" xfId="10" applyFont="1" applyFill="1" applyBorder="1">
      <alignment vertical="center"/>
    </xf>
    <xf numFmtId="183" fontId="27" fillId="4" borderId="7" xfId="10" applyNumberFormat="1" applyFont="1" applyFill="1" applyBorder="1" applyAlignment="1">
      <alignment vertical="center"/>
    </xf>
    <xf numFmtId="187" fontId="16" fillId="4" borderId="24" xfId="10" applyNumberFormat="1" applyFont="1" applyFill="1" applyBorder="1" applyAlignment="1">
      <alignment horizontal="right" vertical="center"/>
    </xf>
    <xf numFmtId="187" fontId="16" fillId="4" borderId="5" xfId="10" applyNumberFormat="1" applyFont="1" applyFill="1" applyBorder="1" applyAlignment="1">
      <alignment horizontal="right" vertical="center"/>
    </xf>
    <xf numFmtId="187" fontId="16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>
      <alignment vertical="center"/>
    </xf>
    <xf numFmtId="176" fontId="18" fillId="4" borderId="0" xfId="10" applyNumberFormat="1" applyFont="1" applyFill="1" applyBorder="1" applyAlignment="1">
      <alignment horizontal="right" vertical="center"/>
    </xf>
    <xf numFmtId="0" fontId="18" fillId="4" borderId="0" xfId="10" applyFont="1" applyFill="1" applyBorder="1" applyAlignment="1">
      <alignment horizontal="right" vertical="center"/>
    </xf>
    <xf numFmtId="0" fontId="18" fillId="4" borderId="0" xfId="10" applyFont="1" applyFill="1" applyBorder="1">
      <alignment vertical="center"/>
    </xf>
    <xf numFmtId="0" fontId="27" fillId="0" borderId="20" xfId="10" applyFont="1" applyFill="1" applyBorder="1" applyAlignment="1">
      <alignment horizontal="left" vertical="center"/>
    </xf>
    <xf numFmtId="0" fontId="20" fillId="7" borderId="39" xfId="10" applyFont="1" applyFill="1" applyBorder="1">
      <alignment vertical="center"/>
    </xf>
    <xf numFmtId="176" fontId="17" fillId="7" borderId="9" xfId="10" applyNumberFormat="1" applyFont="1" applyFill="1" applyBorder="1" applyAlignment="1">
      <alignment horizontal="right" vertical="center"/>
    </xf>
    <xf numFmtId="0" fontId="17" fillId="7" borderId="9" xfId="10" applyFont="1" applyFill="1" applyBorder="1" applyAlignment="1">
      <alignment horizontal="right" vertical="center"/>
    </xf>
    <xf numFmtId="0" fontId="17" fillId="7" borderId="9" xfId="10" applyFont="1" applyFill="1" applyBorder="1">
      <alignment vertical="center"/>
    </xf>
    <xf numFmtId="0" fontId="27" fillId="0" borderId="35" xfId="10" applyFont="1" applyFill="1" applyBorder="1" applyAlignment="1">
      <alignment horizontal="left" vertical="center"/>
    </xf>
    <xf numFmtId="0" fontId="31" fillId="0" borderId="4" xfId="10" applyFont="1" applyFill="1" applyBorder="1" applyAlignment="1">
      <alignment vertical="center" wrapText="1"/>
    </xf>
    <xf numFmtId="183" fontId="27" fillId="0" borderId="10" xfId="10" applyNumberFormat="1" applyFont="1" applyFill="1" applyBorder="1" applyAlignment="1">
      <alignment vertical="center"/>
    </xf>
    <xf numFmtId="0" fontId="27" fillId="0" borderId="39" xfId="10" applyFont="1" applyFill="1" applyBorder="1">
      <alignment vertical="center"/>
    </xf>
    <xf numFmtId="176" fontId="17" fillId="0" borderId="9" xfId="10" applyNumberFormat="1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horizontal="right" vertical="center"/>
    </xf>
    <xf numFmtId="0" fontId="17" fillId="0" borderId="9" xfId="10" applyFont="1" applyFill="1" applyBorder="1">
      <alignment vertical="center"/>
    </xf>
    <xf numFmtId="187" fontId="16" fillId="0" borderId="22" xfId="10" applyNumberFormat="1" applyFont="1" applyFill="1" applyBorder="1" applyAlignment="1">
      <alignment horizontal="right" vertical="center"/>
    </xf>
    <xf numFmtId="187" fontId="16" fillId="0" borderId="4" xfId="10" applyNumberFormat="1" applyFont="1" applyFill="1" applyBorder="1" applyAlignment="1">
      <alignment horizontal="right" vertical="center"/>
    </xf>
    <xf numFmtId="187" fontId="16" fillId="0" borderId="23" xfId="10" applyNumberFormat="1" applyFont="1" applyFill="1" applyBorder="1" applyAlignment="1">
      <alignment horizontal="right" vertical="center"/>
    </xf>
    <xf numFmtId="176" fontId="17" fillId="0" borderId="6" xfId="10" applyNumberFormat="1" applyFont="1" applyFill="1" applyBorder="1" applyAlignment="1">
      <alignment horizontal="right" vertical="center"/>
    </xf>
    <xf numFmtId="0" fontId="17" fillId="0" borderId="6" xfId="10" applyFont="1" applyFill="1" applyBorder="1" applyAlignment="1">
      <alignment horizontal="right" vertical="center"/>
    </xf>
    <xf numFmtId="0" fontId="17" fillId="0" borderId="6" xfId="10" applyFont="1" applyFill="1" applyBorder="1">
      <alignment vertical="center"/>
    </xf>
    <xf numFmtId="0" fontId="27" fillId="0" borderId="26" xfId="10" applyFont="1" applyFill="1" applyBorder="1" applyAlignment="1">
      <alignment horizontal="left" vertical="center"/>
    </xf>
    <xf numFmtId="0" fontId="27" fillId="0" borderId="43" xfId="10" applyFont="1" applyFill="1" applyBorder="1" applyAlignment="1">
      <alignment horizontal="left" vertical="center"/>
    </xf>
    <xf numFmtId="183" fontId="27" fillId="4" borderId="3" xfId="10" applyNumberFormat="1" applyFont="1" applyFill="1" applyBorder="1" applyAlignment="1">
      <alignment vertical="center"/>
    </xf>
    <xf numFmtId="184" fontId="27" fillId="4" borderId="1" xfId="10" applyNumberFormat="1" applyFont="1" applyFill="1" applyBorder="1" applyAlignment="1">
      <alignment vertical="center"/>
    </xf>
    <xf numFmtId="0" fontId="20" fillId="4" borderId="52" xfId="10" applyFont="1" applyFill="1" applyBorder="1" applyAlignment="1">
      <alignment vertical="center"/>
    </xf>
    <xf numFmtId="176" fontId="27" fillId="4" borderId="2" xfId="10" applyNumberFormat="1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vertical="center"/>
    </xf>
    <xf numFmtId="0" fontId="27" fillId="0" borderId="35" xfId="10" applyFont="1" applyFill="1" applyBorder="1" applyAlignment="1">
      <alignment vertical="center" wrapText="1"/>
    </xf>
    <xf numFmtId="0" fontId="27" fillId="0" borderId="39" xfId="10" applyFont="1" applyFill="1" applyBorder="1" applyAlignment="1">
      <alignment vertical="center"/>
    </xf>
    <xf numFmtId="176" fontId="27" fillId="0" borderId="9" xfId="10" applyNumberFormat="1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vertical="center"/>
    </xf>
    <xf numFmtId="184" fontId="27" fillId="0" borderId="50" xfId="10" applyNumberFormat="1" applyFont="1" applyFill="1" applyBorder="1" applyAlignment="1">
      <alignment vertical="center"/>
    </xf>
    <xf numFmtId="176" fontId="35" fillId="0" borderId="0" xfId="10" applyNumberFormat="1" applyFont="1" applyFill="1" applyAlignment="1">
      <alignment horizontal="right" vertical="center"/>
    </xf>
    <xf numFmtId="0" fontId="35" fillId="0" borderId="0" xfId="10" applyFont="1" applyFill="1" applyAlignment="1">
      <alignment horizontal="right" vertical="center"/>
    </xf>
    <xf numFmtId="0" fontId="35" fillId="0" borderId="0" xfId="10" applyFont="1" applyFill="1" applyAlignment="1">
      <alignment vertical="center"/>
    </xf>
    <xf numFmtId="0" fontId="27" fillId="0" borderId="52" xfId="10" applyFont="1" applyFill="1" applyBorder="1" applyAlignment="1">
      <alignment horizontal="left" vertical="center"/>
    </xf>
    <xf numFmtId="0" fontId="27" fillId="0" borderId="39" xfId="10" applyFont="1" applyFill="1" applyBorder="1" applyAlignment="1">
      <alignment horizontal="left" vertical="center"/>
    </xf>
    <xf numFmtId="0" fontId="27" fillId="0" borderId="52" xfId="10" applyFont="1" applyFill="1" applyBorder="1" applyAlignment="1">
      <alignment vertical="center"/>
    </xf>
    <xf numFmtId="0" fontId="18" fillId="0" borderId="13" xfId="10" applyFont="1" applyFill="1" applyBorder="1" applyAlignment="1">
      <alignment horizontal="center" vertical="center"/>
    </xf>
    <xf numFmtId="187" fontId="15" fillId="0" borderId="39" xfId="10" applyNumberFormat="1" applyFont="1" applyFill="1" applyBorder="1" applyAlignment="1">
      <alignment horizontal="right" vertical="center"/>
    </xf>
    <xf numFmtId="187" fontId="15" fillId="0" borderId="8" xfId="10" applyNumberFormat="1" applyFont="1" applyFill="1" applyBorder="1" applyAlignment="1">
      <alignment horizontal="right" vertical="center"/>
    </xf>
    <xf numFmtId="0" fontId="31" fillId="0" borderId="5" xfId="10" applyFont="1" applyFill="1" applyBorder="1" applyAlignment="1">
      <alignment horizontal="left" vertical="center"/>
    </xf>
    <xf numFmtId="0" fontId="27" fillId="0" borderId="13" xfId="10" applyFont="1" applyFill="1" applyBorder="1" applyAlignment="1">
      <alignment horizontal="center" vertical="center"/>
    </xf>
    <xf numFmtId="0" fontId="27" fillId="0" borderId="44" xfId="10" applyFont="1" applyFill="1" applyBorder="1" applyAlignment="1">
      <alignment horizontal="center" vertical="center"/>
    </xf>
    <xf numFmtId="184" fontId="31" fillId="0" borderId="4" xfId="10" applyNumberFormat="1" applyFont="1" applyFill="1" applyBorder="1" applyAlignment="1">
      <alignment vertical="center"/>
    </xf>
    <xf numFmtId="0" fontId="27" fillId="0" borderId="4" xfId="10" applyFont="1" applyFill="1" applyBorder="1" applyAlignment="1">
      <alignment horizontal="left" vertical="center" wrapText="1"/>
    </xf>
    <xf numFmtId="185" fontId="27" fillId="0" borderId="51" xfId="10" applyNumberFormat="1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5" fillId="4" borderId="6" xfId="10" applyFont="1" applyFill="1" applyBorder="1" applyAlignment="1">
      <alignment horizontal="right" vertical="center"/>
    </xf>
    <xf numFmtId="0" fontId="29" fillId="0" borderId="9" xfId="10" applyFont="1" applyFill="1" applyBorder="1" applyAlignment="1">
      <alignment horizontal="right" vertical="center"/>
    </xf>
    <xf numFmtId="41" fontId="14" fillId="0" borderId="9" xfId="13" applyFont="1" applyFill="1" applyBorder="1" applyAlignment="1">
      <alignment horizontal="right" vertical="center" wrapText="1"/>
    </xf>
    <xf numFmtId="189" fontId="14" fillId="0" borderId="9" xfId="10" applyNumberFormat="1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 wrapText="1"/>
    </xf>
    <xf numFmtId="41" fontId="14" fillId="0" borderId="2" xfId="13" applyFont="1" applyFill="1" applyBorder="1" applyAlignment="1">
      <alignment horizontal="right" vertical="center" wrapText="1"/>
    </xf>
    <xf numFmtId="41" fontId="14" fillId="0" borderId="6" xfId="13" applyFont="1" applyFill="1" applyBorder="1" applyAlignment="1">
      <alignment horizontal="right" vertical="center" wrapText="1"/>
    </xf>
    <xf numFmtId="0" fontId="14" fillId="0" borderId="6" xfId="10" applyFont="1" applyFill="1" applyBorder="1" applyAlignment="1">
      <alignment horizontal="right" vertical="center" wrapText="1"/>
    </xf>
    <xf numFmtId="0" fontId="15" fillId="4" borderId="9" xfId="10" applyFont="1" applyFill="1" applyBorder="1" applyAlignment="1">
      <alignment horizontal="right" vertical="center"/>
    </xf>
    <xf numFmtId="0" fontId="14" fillId="4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justify" vertical="center" wrapText="1"/>
    </xf>
    <xf numFmtId="0" fontId="15" fillId="0" borderId="9" xfId="10" applyFont="1" applyFill="1" applyBorder="1" applyAlignment="1">
      <alignment horizontal="right" vertical="center"/>
    </xf>
    <xf numFmtId="181" fontId="11" fillId="0" borderId="9" xfId="0" applyNumberFormat="1" applyFont="1" applyFill="1" applyBorder="1" applyAlignment="1">
      <alignment horizontal="center" vertical="center"/>
    </xf>
    <xf numFmtId="0" fontId="20" fillId="3" borderId="39" xfId="10" applyFont="1" applyFill="1" applyBorder="1" applyAlignment="1">
      <alignment vertical="center"/>
    </xf>
    <xf numFmtId="0" fontId="20" fillId="3" borderId="9" xfId="10" applyFont="1" applyFill="1" applyBorder="1" applyAlignment="1">
      <alignment horizontal="right" vertical="center"/>
    </xf>
    <xf numFmtId="0" fontId="20" fillId="3" borderId="9" xfId="10" applyFont="1" applyFill="1" applyBorder="1" applyAlignment="1">
      <alignment vertical="center"/>
    </xf>
    <xf numFmtId="186" fontId="27" fillId="0" borderId="26" xfId="10" applyNumberFormat="1" applyFont="1" applyFill="1" applyBorder="1" applyAlignment="1">
      <alignment horizontal="left" vertical="center"/>
    </xf>
    <xf numFmtId="186" fontId="20" fillId="3" borderId="52" xfId="10" applyNumberFormat="1" applyFont="1" applyFill="1" applyBorder="1" applyAlignment="1">
      <alignment horizontal="left" vertical="center"/>
    </xf>
    <xf numFmtId="192" fontId="20" fillId="3" borderId="2" xfId="10" applyNumberFormat="1" applyFont="1" applyFill="1" applyBorder="1" applyAlignment="1">
      <alignment horizontal="right" vertical="center"/>
    </xf>
    <xf numFmtId="186" fontId="20" fillId="3" borderId="2" xfId="10" applyNumberFormat="1" applyFont="1" applyFill="1" applyBorder="1" applyAlignment="1">
      <alignment horizontal="left" vertical="center"/>
    </xf>
    <xf numFmtId="0" fontId="29" fillId="3" borderId="26" xfId="10" applyFont="1" applyFill="1" applyBorder="1" applyAlignment="1">
      <alignment vertical="center"/>
    </xf>
    <xf numFmtId="0" fontId="29" fillId="3" borderId="0" xfId="10" applyFont="1" applyFill="1" applyBorder="1" applyAlignment="1">
      <alignment vertical="center"/>
    </xf>
    <xf numFmtId="190" fontId="29" fillId="3" borderId="0" xfId="10" quotePrefix="1" applyNumberFormat="1" applyFont="1" applyFill="1" applyBorder="1" applyAlignment="1">
      <alignment horizontal="right" vertical="center"/>
    </xf>
    <xf numFmtId="189" fontId="29" fillId="3" borderId="0" xfId="10" applyNumberFormat="1" applyFont="1" applyFill="1" applyBorder="1" applyAlignment="1">
      <alignment horizontal="right" vertical="center"/>
    </xf>
    <xf numFmtId="176" fontId="29" fillId="3" borderId="0" xfId="10" applyNumberFormat="1" applyFont="1" applyFill="1" applyBorder="1" applyAlignment="1">
      <alignment horizontal="right" vertical="center"/>
    </xf>
    <xf numFmtId="0" fontId="15" fillId="0" borderId="26" xfId="10" applyFont="1" applyFill="1" applyBorder="1" applyAlignment="1">
      <alignment vertical="center"/>
    </xf>
    <xf numFmtId="176" fontId="15" fillId="0" borderId="0" xfId="10" applyNumberFormat="1" applyFont="1" applyFill="1" applyBorder="1" applyAlignment="1">
      <alignment horizontal="right" vertical="center"/>
    </xf>
    <xf numFmtId="0" fontId="15" fillId="0" borderId="43" xfId="10" applyFont="1" applyFill="1" applyBorder="1" applyAlignment="1">
      <alignment vertical="center"/>
    </xf>
    <xf numFmtId="0" fontId="29" fillId="3" borderId="52" xfId="10" applyFont="1" applyFill="1" applyBorder="1" applyAlignment="1">
      <alignment vertical="center"/>
    </xf>
    <xf numFmtId="176" fontId="29" fillId="3" borderId="2" xfId="10" applyNumberFormat="1" applyFont="1" applyFill="1" applyBorder="1" applyAlignment="1">
      <alignment horizontal="right" vertical="center"/>
    </xf>
    <xf numFmtId="189" fontId="29" fillId="3" borderId="2" xfId="10" applyNumberFormat="1" applyFont="1" applyFill="1" applyBorder="1" applyAlignment="1">
      <alignment horizontal="right" vertical="center"/>
    </xf>
    <xf numFmtId="0" fontId="29" fillId="3" borderId="2" xfId="10" applyFont="1" applyFill="1" applyBorder="1" applyAlignment="1">
      <alignment vertical="center"/>
    </xf>
    <xf numFmtId="0" fontId="11" fillId="0" borderId="26" xfId="0" applyNumberFormat="1" applyFont="1" applyFill="1" applyBorder="1" applyAlignment="1">
      <alignment horizontal="left" vertical="center"/>
    </xf>
    <xf numFmtId="0" fontId="15" fillId="0" borderId="0" xfId="10" applyFont="1" applyFill="1" applyBorder="1" applyAlignment="1">
      <alignment horizontal="right" vertical="center"/>
    </xf>
    <xf numFmtId="190" fontId="29" fillId="3" borderId="2" xfId="10" applyNumberFormat="1" applyFont="1" applyFill="1" applyBorder="1" applyAlignment="1">
      <alignment horizontal="right" vertical="center"/>
    </xf>
    <xf numFmtId="190" fontId="29" fillId="3" borderId="2" xfId="10" quotePrefix="1" applyNumberFormat="1" applyFont="1" applyFill="1" applyBorder="1" applyAlignment="1">
      <alignment horizontal="right" vertical="center"/>
    </xf>
    <xf numFmtId="0" fontId="29" fillId="4" borderId="39" xfId="10" applyFont="1" applyFill="1" applyBorder="1" applyAlignment="1">
      <alignment vertical="center"/>
    </xf>
    <xf numFmtId="176" fontId="15" fillId="4" borderId="9" xfId="10" applyNumberFormat="1" applyFont="1" applyFill="1" applyBorder="1" applyAlignment="1">
      <alignment horizontal="right" vertical="center"/>
    </xf>
    <xf numFmtId="0" fontId="15" fillId="4" borderId="9" xfId="10" applyFont="1" applyFill="1" applyBorder="1" applyAlignment="1">
      <alignment vertical="center"/>
    </xf>
    <xf numFmtId="0" fontId="29" fillId="7" borderId="39" xfId="10" applyFont="1" applyFill="1" applyBorder="1" applyAlignment="1">
      <alignment vertical="center"/>
    </xf>
    <xf numFmtId="176" fontId="29" fillId="7" borderId="2" xfId="10" applyNumberFormat="1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vertical="center"/>
    </xf>
    <xf numFmtId="0" fontId="29" fillId="3" borderId="2" xfId="10" applyFont="1" applyFill="1" applyBorder="1" applyAlignment="1">
      <alignment horizontal="right" vertical="center"/>
    </xf>
    <xf numFmtId="0" fontId="29" fillId="7" borderId="43" xfId="10" applyFont="1" applyFill="1" applyBorder="1" applyAlignment="1">
      <alignment vertical="center"/>
    </xf>
    <xf numFmtId="176" fontId="29" fillId="7" borderId="6" xfId="10" applyNumberFormat="1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vertical="center"/>
    </xf>
    <xf numFmtId="0" fontId="15" fillId="0" borderId="43" xfId="10" quotePrefix="1" applyFont="1" applyFill="1" applyBorder="1">
      <alignment vertical="center"/>
    </xf>
    <xf numFmtId="0" fontId="15" fillId="0" borderId="39" xfId="10" quotePrefix="1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183" fontId="27" fillId="5" borderId="50" xfId="10" applyNumberFormat="1" applyFont="1" applyFill="1" applyBorder="1" applyAlignment="1">
      <alignment vertical="center"/>
    </xf>
    <xf numFmtId="184" fontId="27" fillId="5" borderId="50" xfId="10" applyNumberFormat="1" applyFont="1" applyFill="1" applyBorder="1" applyAlignment="1">
      <alignment vertical="center"/>
    </xf>
    <xf numFmtId="185" fontId="27" fillId="5" borderId="51" xfId="10" applyNumberFormat="1" applyFont="1" applyFill="1" applyBorder="1" applyAlignment="1">
      <alignment vertical="center"/>
    </xf>
    <xf numFmtId="187" fontId="30" fillId="5" borderId="51" xfId="10" applyNumberFormat="1" applyFont="1" applyFill="1" applyBorder="1" applyAlignment="1">
      <alignment horizontal="right" vertical="center"/>
    </xf>
    <xf numFmtId="0" fontId="20" fillId="5" borderId="53" xfId="10" applyFont="1" applyFill="1" applyBorder="1" applyAlignment="1">
      <alignment vertical="center"/>
    </xf>
    <xf numFmtId="0" fontId="15" fillId="5" borderId="41" xfId="10" applyFont="1" applyFill="1" applyBorder="1" applyAlignment="1">
      <alignment horizontal="right" vertical="center"/>
    </xf>
    <xf numFmtId="0" fontId="29" fillId="5" borderId="41" xfId="10" applyFont="1" applyFill="1" applyBorder="1" applyAlignment="1">
      <alignment vertical="center"/>
    </xf>
    <xf numFmtId="184" fontId="27" fillId="5" borderId="50" xfId="13" applyNumberFormat="1" applyFont="1" applyFill="1" applyBorder="1" applyAlignment="1">
      <alignment vertical="center"/>
    </xf>
    <xf numFmtId="176" fontId="31" fillId="5" borderId="41" xfId="10" applyNumberFormat="1" applyFont="1" applyFill="1" applyBorder="1" applyAlignment="1">
      <alignment horizontal="right" vertical="center"/>
    </xf>
    <xf numFmtId="0" fontId="31" fillId="5" borderId="41" xfId="10" applyFont="1" applyFill="1" applyBorder="1" applyAlignment="1">
      <alignment horizontal="right" vertical="center"/>
    </xf>
    <xf numFmtId="0" fontId="20" fillId="5" borderId="41" xfId="10" applyFont="1" applyFill="1" applyBorder="1" applyAlignment="1">
      <alignment vertical="center"/>
    </xf>
    <xf numFmtId="3" fontId="29" fillId="0" borderId="9" xfId="10" applyNumberFormat="1" applyFont="1" applyFill="1" applyBorder="1" applyAlignment="1">
      <alignment horizontal="right" vertical="center"/>
    </xf>
    <xf numFmtId="190" fontId="29" fillId="0" borderId="9" xfId="10" applyNumberFormat="1" applyFont="1" applyFill="1" applyBorder="1" applyAlignment="1">
      <alignment horizontal="right" vertical="center"/>
    </xf>
    <xf numFmtId="187" fontId="30" fillId="5" borderId="49" xfId="10" applyNumberFormat="1" applyFont="1" applyFill="1" applyBorder="1" applyAlignment="1">
      <alignment horizontal="right" vertical="center"/>
    </xf>
    <xf numFmtId="187" fontId="30" fillId="5" borderId="50" xfId="10" applyNumberFormat="1" applyFont="1" applyFill="1" applyBorder="1" applyAlignment="1">
      <alignment horizontal="right" vertical="center"/>
    </xf>
    <xf numFmtId="187" fontId="15" fillId="0" borderId="4" xfId="10" applyNumberFormat="1" applyFont="1" applyFill="1" applyBorder="1" applyAlignment="1">
      <alignment horizontal="right" vertical="center"/>
    </xf>
    <xf numFmtId="183" fontId="21" fillId="5" borderId="1" xfId="9" applyNumberFormat="1" applyFont="1" applyFill="1" applyBorder="1" applyAlignment="1">
      <alignment vertical="center"/>
    </xf>
    <xf numFmtId="184" fontId="19" fillId="5" borderId="1" xfId="9" applyNumberFormat="1" applyFont="1" applyFill="1" applyBorder="1" applyAlignment="1">
      <alignment vertical="center"/>
    </xf>
    <xf numFmtId="185" fontId="19" fillId="5" borderId="21" xfId="10" applyNumberFormat="1" applyFont="1" applyFill="1" applyBorder="1" applyAlignment="1">
      <alignment vertical="center"/>
    </xf>
    <xf numFmtId="184" fontId="19" fillId="5" borderId="1" xfId="8" applyNumberFormat="1" applyFont="1" applyFill="1" applyBorder="1" applyAlignment="1">
      <alignment vertical="center"/>
    </xf>
    <xf numFmtId="0" fontId="24" fillId="0" borderId="4" xfId="11" applyFont="1" applyBorder="1" applyAlignment="1">
      <alignment horizontal="center" vertical="center" wrapText="1"/>
    </xf>
    <xf numFmtId="0" fontId="24" fillId="0" borderId="4" xfId="11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3" fontId="22" fillId="0" borderId="50" xfId="9" applyNumberFormat="1" applyFont="1" applyBorder="1" applyAlignment="1">
      <alignment vertical="center"/>
    </xf>
    <xf numFmtId="184" fontId="23" fillId="0" borderId="50" xfId="9" applyNumberFormat="1" applyFont="1" applyFill="1" applyBorder="1" applyAlignment="1">
      <alignment vertical="center"/>
    </xf>
    <xf numFmtId="0" fontId="16" fillId="0" borderId="0" xfId="8" applyFont="1" applyAlignment="1">
      <alignment horizontal="center" vertical="center"/>
    </xf>
    <xf numFmtId="0" fontId="16" fillId="0" borderId="0" xfId="8" applyFont="1" applyAlignment="1">
      <alignment vertical="center"/>
    </xf>
    <xf numFmtId="184" fontId="23" fillId="0" borderId="1" xfId="8" applyNumberFormat="1" applyFont="1" applyFill="1" applyBorder="1" applyAlignment="1">
      <alignment vertical="center"/>
    </xf>
    <xf numFmtId="185" fontId="23" fillId="0" borderId="21" xfId="10" applyNumberFormat="1" applyFont="1" applyFill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center" wrapText="1"/>
    </xf>
    <xf numFmtId="0" fontId="26" fillId="0" borderId="26" xfId="8" applyFont="1" applyBorder="1" applyAlignment="1">
      <alignment horizontal="left" vertical="center" wrapText="1"/>
    </xf>
    <xf numFmtId="0" fontId="26" fillId="0" borderId="0" xfId="8" applyFont="1" applyBorder="1" applyAlignment="1">
      <alignment horizontal="left" vertical="center"/>
    </xf>
    <xf numFmtId="41" fontId="26" fillId="0" borderId="0" xfId="8" applyNumberFormat="1" applyFont="1" applyBorder="1">
      <alignment vertical="center"/>
    </xf>
    <xf numFmtId="0" fontId="26" fillId="0" borderId="0" xfId="8" applyFont="1" applyBorder="1">
      <alignment vertical="center"/>
    </xf>
    <xf numFmtId="0" fontId="16" fillId="0" borderId="50" xfId="8" applyFont="1" applyBorder="1" applyAlignment="1">
      <alignment horizontal="center" vertical="center"/>
    </xf>
    <xf numFmtId="0" fontId="39" fillId="0" borderId="4" xfId="11" applyFont="1" applyBorder="1" applyAlignment="1">
      <alignment horizontal="center" vertical="center" wrapText="1"/>
    </xf>
    <xf numFmtId="185" fontId="27" fillId="7" borderId="23" xfId="10" applyNumberFormat="1" applyFont="1" applyFill="1" applyBorder="1" applyAlignment="1">
      <alignment vertical="center"/>
    </xf>
    <xf numFmtId="176" fontId="29" fillId="3" borderId="38" xfId="12" applyNumberFormat="1" applyFont="1" applyFill="1" applyBorder="1">
      <alignment vertical="center"/>
    </xf>
    <xf numFmtId="176" fontId="11" fillId="0" borderId="27" xfId="1" applyNumberFormat="1" applyFont="1" applyFill="1" applyBorder="1" applyAlignment="1">
      <alignment vertical="center" shrinkToFit="1"/>
    </xf>
    <xf numFmtId="176" fontId="11" fillId="0" borderId="37" xfId="1" applyNumberFormat="1" applyFont="1" applyFill="1" applyBorder="1" applyAlignment="1">
      <alignment vertical="center" shrinkToFit="1"/>
    </xf>
    <xf numFmtId="176" fontId="29" fillId="3" borderId="27" xfId="12" applyNumberFormat="1" applyFont="1" applyFill="1" applyBorder="1">
      <alignment vertical="center"/>
    </xf>
    <xf numFmtId="176" fontId="15" fillId="0" borderId="27" xfId="12" applyNumberFormat="1" applyFont="1" applyBorder="1">
      <alignment vertical="center"/>
    </xf>
    <xf numFmtId="176" fontId="20" fillId="3" borderId="36" xfId="10" applyNumberFormat="1" applyFont="1" applyFill="1" applyBorder="1" applyAlignment="1">
      <alignment vertical="center"/>
    </xf>
    <xf numFmtId="176" fontId="20" fillId="3" borderId="36" xfId="10" applyNumberFormat="1" applyFont="1" applyFill="1" applyBorder="1" applyAlignment="1">
      <alignment horizontal="right" vertical="center"/>
    </xf>
    <xf numFmtId="176" fontId="25" fillId="7" borderId="38" xfId="10" applyNumberFormat="1" applyFont="1" applyFill="1" applyBorder="1" applyAlignment="1">
      <alignment vertical="center"/>
    </xf>
    <xf numFmtId="176" fontId="25" fillId="3" borderId="36" xfId="10" applyNumberFormat="1" applyFont="1" applyFill="1" applyBorder="1" applyAlignment="1">
      <alignment horizontal="right" vertical="center"/>
    </xf>
    <xf numFmtId="176" fontId="25" fillId="3" borderId="27" xfId="10" applyNumberFormat="1" applyFont="1" applyFill="1" applyBorder="1" applyAlignment="1">
      <alignment vertical="center"/>
    </xf>
    <xf numFmtId="176" fontId="20" fillId="7" borderId="38" xfId="10" applyNumberFormat="1" applyFont="1" applyFill="1" applyBorder="1" applyAlignment="1">
      <alignment vertical="center"/>
    </xf>
    <xf numFmtId="176" fontId="27" fillId="0" borderId="37" xfId="10" applyNumberFormat="1" applyFont="1" applyFill="1" applyBorder="1" applyAlignment="1">
      <alignment vertical="center"/>
    </xf>
    <xf numFmtId="176" fontId="29" fillId="3" borderId="36" xfId="10" applyNumberFormat="1" applyFont="1" applyFill="1" applyBorder="1" applyAlignment="1">
      <alignment vertical="center"/>
    </xf>
    <xf numFmtId="176" fontId="29" fillId="4" borderId="38" xfId="10" applyNumberFormat="1" applyFont="1" applyFill="1" applyBorder="1" applyAlignment="1">
      <alignment vertical="center"/>
    </xf>
    <xf numFmtId="176" fontId="29" fillId="7" borderId="38" xfId="10" applyNumberFormat="1" applyFont="1" applyFill="1" applyBorder="1" applyAlignment="1">
      <alignment vertical="center"/>
    </xf>
    <xf numFmtId="176" fontId="29" fillId="7" borderId="37" xfId="10" applyNumberFormat="1" applyFont="1" applyFill="1" applyBorder="1" applyAlignment="1">
      <alignment vertical="center"/>
    </xf>
    <xf numFmtId="176" fontId="20" fillId="4" borderId="27" xfId="10" applyNumberFormat="1" applyFont="1" applyFill="1" applyBorder="1" applyAlignment="1">
      <alignment horizontal="right" vertical="center"/>
    </xf>
    <xf numFmtId="176" fontId="20" fillId="7" borderId="38" xfId="10" applyNumberFormat="1" applyFont="1" applyFill="1" applyBorder="1" applyAlignment="1">
      <alignment horizontal="right" vertical="center"/>
    </xf>
    <xf numFmtId="176" fontId="20" fillId="4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horizontal="right" vertical="center"/>
    </xf>
    <xf numFmtId="176" fontId="15" fillId="0" borderId="27" xfId="10" applyNumberFormat="1" applyFont="1" applyFill="1" applyBorder="1" applyAlignment="1">
      <alignment vertical="center"/>
    </xf>
    <xf numFmtId="184" fontId="23" fillId="0" borderId="1" xfId="9" applyNumberFormat="1" applyFont="1" applyFill="1" applyBorder="1" applyAlignment="1">
      <alignment vertical="center"/>
    </xf>
    <xf numFmtId="176" fontId="15" fillId="0" borderId="37" xfId="10" applyNumberFormat="1" applyFont="1" applyFill="1" applyBorder="1" applyAlignment="1">
      <alignment vertical="center"/>
    </xf>
    <xf numFmtId="176" fontId="27" fillId="0" borderId="38" xfId="10" applyNumberFormat="1" applyFont="1" applyFill="1" applyBorder="1" applyAlignment="1">
      <alignment horizontal="right" vertical="center"/>
    </xf>
    <xf numFmtId="176" fontId="27" fillId="0" borderId="37" xfId="10" applyNumberFormat="1" applyFont="1" applyFill="1" applyBorder="1" applyAlignment="1">
      <alignment horizontal="right" vertical="center"/>
    </xf>
    <xf numFmtId="176" fontId="27" fillId="0" borderId="38" xfId="10" applyNumberFormat="1" applyFont="1" applyFill="1" applyBorder="1" applyAlignment="1">
      <alignment vertical="center"/>
    </xf>
    <xf numFmtId="185" fontId="19" fillId="5" borderId="11" xfId="10" applyNumberFormat="1" applyFont="1" applyFill="1" applyBorder="1" applyAlignment="1">
      <alignment vertical="center"/>
    </xf>
    <xf numFmtId="185" fontId="23" fillId="0" borderId="11" xfId="10" applyNumberFormat="1" applyFont="1" applyFill="1" applyBorder="1" applyAlignment="1">
      <alignment vertical="center"/>
    </xf>
    <xf numFmtId="0" fontId="16" fillId="0" borderId="22" xfId="8" applyFont="1" applyBorder="1" applyAlignment="1">
      <alignment horizontal="center" vertical="top" wrapText="1"/>
    </xf>
    <xf numFmtId="0" fontId="27" fillId="0" borderId="24" xfId="10" applyFont="1" applyFill="1" applyBorder="1" applyAlignment="1">
      <alignment horizontal="left" vertical="center"/>
    </xf>
    <xf numFmtId="187" fontId="15" fillId="0" borderId="22" xfId="10" applyNumberFormat="1" applyFont="1" applyFill="1" applyBorder="1" applyAlignment="1">
      <alignment horizontal="right" vertical="center"/>
    </xf>
    <xf numFmtId="181" fontId="11" fillId="0" borderId="9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 shrinkToFit="1"/>
    </xf>
    <xf numFmtId="181" fontId="11" fillId="0" borderId="9" xfId="1" applyNumberFormat="1" applyFont="1" applyFill="1" applyBorder="1" applyAlignment="1">
      <alignment horizontal="right" vertical="center"/>
    </xf>
    <xf numFmtId="181" fontId="14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41" fontId="11" fillId="0" borderId="2" xfId="1" applyNumberFormat="1" applyFont="1" applyFill="1" applyBorder="1" applyAlignment="1">
      <alignment horizontal="center" vertical="center" shrinkToFit="1"/>
    </xf>
    <xf numFmtId="181" fontId="11" fillId="0" borderId="2" xfId="1" applyNumberFormat="1" applyFont="1" applyFill="1" applyBorder="1" applyAlignment="1">
      <alignment horizontal="right" vertical="center" shrinkToFit="1"/>
    </xf>
    <xf numFmtId="0" fontId="11" fillId="0" borderId="2" xfId="0" quotePrefix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87" fontId="15" fillId="4" borderId="24" xfId="10" applyNumberFormat="1" applyFont="1" applyFill="1" applyBorder="1" applyAlignment="1">
      <alignment horizontal="right" vertical="center"/>
    </xf>
    <xf numFmtId="187" fontId="15" fillId="4" borderId="5" xfId="10" applyNumberFormat="1" applyFont="1" applyFill="1" applyBorder="1" applyAlignment="1">
      <alignment horizontal="right" vertical="center"/>
    </xf>
    <xf numFmtId="0" fontId="24" fillId="0" borderId="22" xfId="11" applyFont="1" applyBorder="1" applyAlignment="1">
      <alignment horizontal="center" vertical="top" wrapText="1"/>
    </xf>
    <xf numFmtId="0" fontId="24" fillId="0" borderId="4" xfId="11" applyFont="1" applyBorder="1" applyAlignment="1">
      <alignment horizontal="center" vertical="top" wrapText="1"/>
    </xf>
    <xf numFmtId="183" fontId="27" fillId="4" borderId="48" xfId="10" applyNumberFormat="1" applyFont="1" applyFill="1" applyBorder="1" applyAlignment="1">
      <alignment vertical="center"/>
    </xf>
    <xf numFmtId="184" fontId="27" fillId="4" borderId="16" xfId="10" applyNumberFormat="1" applyFont="1" applyFill="1" applyBorder="1" applyAlignment="1">
      <alignment vertical="center"/>
    </xf>
    <xf numFmtId="185" fontId="27" fillId="4" borderId="19" xfId="10" applyNumberFormat="1" applyFont="1" applyFill="1" applyBorder="1" applyAlignment="1">
      <alignment vertical="center"/>
    </xf>
    <xf numFmtId="187" fontId="15" fillId="4" borderId="31" xfId="10" applyNumberFormat="1" applyFont="1" applyFill="1" applyBorder="1" applyAlignment="1">
      <alignment horizontal="right" vertical="center"/>
    </xf>
    <xf numFmtId="187" fontId="15" fillId="4" borderId="17" xfId="10" applyNumberFormat="1" applyFont="1" applyFill="1" applyBorder="1" applyAlignment="1">
      <alignment horizontal="right" vertical="center"/>
    </xf>
    <xf numFmtId="187" fontId="15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 applyAlignment="1">
      <alignment vertical="center"/>
    </xf>
    <xf numFmtId="0" fontId="15" fillId="4" borderId="32" xfId="10" applyFont="1" applyFill="1" applyBorder="1" applyAlignment="1">
      <alignment horizontal="right" vertical="center"/>
    </xf>
    <xf numFmtId="0" fontId="27" fillId="0" borderId="40" xfId="10" applyFont="1" applyFill="1" applyBorder="1" applyAlignment="1">
      <alignment horizontal="center" vertical="center"/>
    </xf>
    <xf numFmtId="183" fontId="27" fillId="0" borderId="40" xfId="10" applyNumberFormat="1" applyFont="1" applyFill="1" applyBorder="1" applyAlignment="1">
      <alignment vertical="center"/>
    </xf>
    <xf numFmtId="184" fontId="27" fillId="0" borderId="40" xfId="10" applyNumberFormat="1" applyFont="1" applyFill="1" applyBorder="1" applyAlignment="1">
      <alignment vertical="center"/>
    </xf>
    <xf numFmtId="185" fontId="27" fillId="0" borderId="56" xfId="10" applyNumberFormat="1" applyFont="1" applyFill="1" applyBorder="1" applyAlignment="1">
      <alignment vertical="center"/>
    </xf>
    <xf numFmtId="187" fontId="15" fillId="0" borderId="28" xfId="10" applyNumberFormat="1" applyFont="1" applyFill="1" applyBorder="1" applyAlignment="1">
      <alignment horizontal="right" vertical="center"/>
    </xf>
    <xf numFmtId="187" fontId="15" fillId="0" borderId="45" xfId="10" applyNumberFormat="1" applyFont="1" applyFill="1" applyBorder="1" applyAlignment="1">
      <alignment horizontal="right" vertical="center"/>
    </xf>
    <xf numFmtId="187" fontId="15" fillId="0" borderId="56" xfId="10" applyNumberFormat="1" applyFont="1" applyFill="1" applyBorder="1" applyAlignment="1">
      <alignment horizontal="right" vertical="center"/>
    </xf>
    <xf numFmtId="187" fontId="16" fillId="0" borderId="7" xfId="10" applyNumberFormat="1" applyFont="1" applyFill="1" applyBorder="1" applyAlignment="1">
      <alignment horizontal="right" vertical="center"/>
    </xf>
    <xf numFmtId="183" fontId="27" fillId="0" borderId="54" xfId="10" applyNumberFormat="1" applyFont="1" applyFill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0" fontId="16" fillId="0" borderId="50" xfId="8" applyFont="1" applyBorder="1" applyAlignment="1">
      <alignment horizontal="center" vertical="top" wrapText="1"/>
    </xf>
    <xf numFmtId="183" fontId="7" fillId="0" borderId="50" xfId="1" applyNumberFormat="1" applyFont="1" applyBorder="1" applyAlignment="1">
      <alignment vertical="center"/>
    </xf>
    <xf numFmtId="41" fontId="14" fillId="0" borderId="0" xfId="1" applyFont="1" applyFill="1" applyBorder="1" applyAlignment="1">
      <alignment horizontal="right" vertical="center" wrapText="1"/>
    </xf>
    <xf numFmtId="176" fontId="11" fillId="0" borderId="41" xfId="1" applyNumberFormat="1" applyFont="1" applyFill="1" applyBorder="1" applyAlignment="1">
      <alignment horizontal="right" vertical="center" shrinkToFit="1"/>
    </xf>
    <xf numFmtId="0" fontId="11" fillId="0" borderId="41" xfId="0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176" fontId="15" fillId="0" borderId="42" xfId="10" applyNumberFormat="1" applyFont="1" applyFill="1" applyBorder="1" applyAlignment="1">
      <alignment vertical="center"/>
    </xf>
    <xf numFmtId="0" fontId="27" fillId="0" borderId="26" xfId="10" quotePrefix="1" applyNumberFormat="1" applyFont="1" applyFill="1" applyBorder="1" applyAlignment="1">
      <alignment vertical="center"/>
    </xf>
    <xf numFmtId="181" fontId="14" fillId="0" borderId="2" xfId="1" applyNumberFormat="1" applyFont="1" applyFill="1" applyBorder="1" applyAlignment="1">
      <alignment horizontal="right" vertical="center" shrinkToFit="1"/>
    </xf>
    <xf numFmtId="181" fontId="11" fillId="0" borderId="6" xfId="1" applyNumberFormat="1" applyFont="1" applyFill="1" applyBorder="1" applyAlignment="1">
      <alignment horizontal="center" vertical="center"/>
    </xf>
    <xf numFmtId="181" fontId="11" fillId="0" borderId="6" xfId="0" applyNumberFormat="1" applyFont="1" applyFill="1" applyBorder="1" applyAlignment="1">
      <alignment horizontal="center" vertical="center"/>
    </xf>
    <xf numFmtId="181" fontId="11" fillId="0" borderId="6" xfId="1" applyNumberFormat="1" applyFont="1" applyFill="1" applyBorder="1" applyAlignment="1">
      <alignment horizontal="right" vertical="center" shrinkToFit="1"/>
    </xf>
    <xf numFmtId="176" fontId="15" fillId="0" borderId="37" xfId="12" applyNumberFormat="1" applyFont="1" applyBorder="1">
      <alignment vertical="center"/>
    </xf>
    <xf numFmtId="0" fontId="29" fillId="4" borderId="43" xfId="10" applyFont="1" applyFill="1" applyBorder="1" applyAlignment="1">
      <alignment vertical="center"/>
    </xf>
    <xf numFmtId="176" fontId="15" fillId="4" borderId="6" xfId="10" applyNumberFormat="1" applyFont="1" applyFill="1" applyBorder="1" applyAlignment="1">
      <alignment horizontal="right" vertical="center"/>
    </xf>
    <xf numFmtId="0" fontId="15" fillId="4" borderId="6" xfId="10" applyFont="1" applyFill="1" applyBorder="1" applyAlignment="1">
      <alignment vertical="center"/>
    </xf>
    <xf numFmtId="176" fontId="29" fillId="4" borderId="37" xfId="10" applyNumberFormat="1" applyFont="1" applyFill="1" applyBorder="1" applyAlignment="1">
      <alignment vertical="center"/>
    </xf>
    <xf numFmtId="41" fontId="14" fillId="0" borderId="9" xfId="1" applyFont="1" applyFill="1" applyBorder="1" applyAlignment="1">
      <alignment horizontal="right" vertical="center" wrapText="1"/>
    </xf>
    <xf numFmtId="183" fontId="7" fillId="0" borderId="4" xfId="8" applyNumberFormat="1" applyFont="1" applyBorder="1" applyAlignment="1">
      <alignment vertical="center"/>
    </xf>
    <xf numFmtId="187" fontId="15" fillId="4" borderId="39" xfId="10" applyNumberFormat="1" applyFont="1" applyFill="1" applyBorder="1" applyAlignment="1">
      <alignment horizontal="right" vertical="center"/>
    </xf>
    <xf numFmtId="187" fontId="15" fillId="4" borderId="23" xfId="10" applyNumberFormat="1" applyFont="1" applyFill="1" applyBorder="1" applyAlignment="1">
      <alignment horizontal="right" vertical="center"/>
    </xf>
    <xf numFmtId="187" fontId="15" fillId="4" borderId="8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 wrapText="1"/>
    </xf>
    <xf numFmtId="189" fontId="14" fillId="0" borderId="2" xfId="10" applyNumberFormat="1" applyFont="1" applyFill="1" applyBorder="1" applyAlignment="1">
      <alignment horizontal="right" vertical="center" wrapText="1"/>
    </xf>
    <xf numFmtId="176" fontId="29" fillId="8" borderId="27" xfId="10" applyNumberFormat="1" applyFont="1" applyFill="1" applyBorder="1" applyAlignment="1">
      <alignment vertical="center"/>
    </xf>
    <xf numFmtId="3" fontId="15" fillId="0" borderId="6" xfId="10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center" vertical="center"/>
    </xf>
    <xf numFmtId="0" fontId="29" fillId="3" borderId="2" xfId="1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/>
    </xf>
    <xf numFmtId="0" fontId="27" fillId="0" borderId="0" xfId="10" applyFont="1" applyFill="1" applyBorder="1" applyAlignment="1">
      <alignment horizontal="center" vertical="center"/>
    </xf>
    <xf numFmtId="0" fontId="31" fillId="5" borderId="41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center" vertical="center"/>
    </xf>
    <xf numFmtId="0" fontId="27" fillId="7" borderId="9" xfId="10" applyFont="1" applyFill="1" applyBorder="1" applyAlignment="1">
      <alignment horizontal="center" vertical="center"/>
    </xf>
    <xf numFmtId="0" fontId="20" fillId="3" borderId="9" xfId="10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9" fontId="27" fillId="3" borderId="0" xfId="10" quotePrefix="1" applyNumberFormat="1" applyFont="1" applyFill="1" applyBorder="1" applyAlignment="1">
      <alignment horizontal="center" vertical="center"/>
    </xf>
    <xf numFmtId="190" fontId="20" fillId="3" borderId="2" xfId="10" applyNumberFormat="1" applyFont="1" applyFill="1" applyBorder="1" applyAlignment="1">
      <alignment horizontal="center" vertical="center"/>
    </xf>
    <xf numFmtId="192" fontId="20" fillId="3" borderId="2" xfId="10" applyNumberFormat="1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center" vertical="center"/>
    </xf>
    <xf numFmtId="189" fontId="20" fillId="3" borderId="0" xfId="10" applyNumberFormat="1" applyFont="1" applyFill="1" applyBorder="1" applyAlignment="1">
      <alignment horizontal="center" vertical="center"/>
    </xf>
    <xf numFmtId="0" fontId="20" fillId="7" borderId="2" xfId="10" applyFont="1" applyFill="1" applyBorder="1" applyAlignment="1">
      <alignment horizontal="center" vertical="center"/>
    </xf>
    <xf numFmtId="0" fontId="25" fillId="3" borderId="2" xfId="10" applyFont="1" applyFill="1" applyBorder="1" applyAlignment="1">
      <alignment horizontal="center" vertical="center"/>
    </xf>
    <xf numFmtId="190" fontId="20" fillId="3" borderId="2" xfId="10" quotePrefix="1" applyNumberFormat="1" applyFont="1" applyFill="1" applyBorder="1" applyAlignment="1">
      <alignment horizontal="center" vertical="center"/>
    </xf>
    <xf numFmtId="0" fontId="20" fillId="7" borderId="9" xfId="10" applyFont="1" applyFill="1" applyBorder="1" applyAlignment="1">
      <alignment horizontal="center" vertical="center"/>
    </xf>
    <xf numFmtId="189" fontId="29" fillId="3" borderId="0" xfId="10" applyNumberFormat="1" applyFont="1" applyFill="1" applyBorder="1" applyAlignment="1">
      <alignment horizontal="center" vertical="center"/>
    </xf>
    <xf numFmtId="189" fontId="29" fillId="3" borderId="2" xfId="10" applyNumberFormat="1" applyFont="1" applyFill="1" applyBorder="1" applyAlignment="1">
      <alignment horizontal="center" vertical="center"/>
    </xf>
    <xf numFmtId="0" fontId="15" fillId="4" borderId="6" xfId="10" applyFont="1" applyFill="1" applyBorder="1" applyAlignment="1">
      <alignment horizontal="center" vertical="center"/>
    </xf>
    <xf numFmtId="0" fontId="29" fillId="7" borderId="2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5" fillId="4" borderId="9" xfId="10" applyFont="1" applyFill="1" applyBorder="1" applyAlignment="1">
      <alignment horizontal="center" vertical="center"/>
    </xf>
    <xf numFmtId="0" fontId="29" fillId="7" borderId="6" xfId="10" applyFont="1" applyFill="1" applyBorder="1" applyAlignment="1">
      <alignment horizontal="center" vertical="center"/>
    </xf>
    <xf numFmtId="0" fontId="18" fillId="4" borderId="0" xfId="10" applyFont="1" applyFill="1" applyBorder="1" applyAlignment="1">
      <alignment horizontal="center" vertical="center"/>
    </xf>
    <xf numFmtId="0" fontId="17" fillId="7" borderId="9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6" xfId="10" applyFont="1" applyFill="1" applyBorder="1" applyAlignment="1">
      <alignment horizontal="center" vertical="center"/>
    </xf>
    <xf numFmtId="0" fontId="27" fillId="4" borderId="2" xfId="10" applyFont="1" applyFill="1" applyBorder="1" applyAlignment="1">
      <alignment horizontal="center" vertical="center"/>
    </xf>
    <xf numFmtId="0" fontId="27" fillId="0" borderId="6" xfId="10" applyFont="1" applyFill="1" applyBorder="1" applyAlignment="1">
      <alignment horizontal="center" vertical="center"/>
    </xf>
    <xf numFmtId="0" fontId="27" fillId="0" borderId="9" xfId="10" applyFont="1" applyFill="1" applyBorder="1" applyAlignment="1">
      <alignment horizontal="center" vertical="center"/>
    </xf>
    <xf numFmtId="177" fontId="11" fillId="0" borderId="41" xfId="1" applyNumberFormat="1" applyFont="1" applyFill="1" applyBorder="1" applyAlignment="1">
      <alignment horizontal="center" vertical="center"/>
    </xf>
    <xf numFmtId="0" fontId="35" fillId="0" borderId="0" xfId="10" applyFont="1" applyFill="1" applyAlignment="1">
      <alignment horizontal="center" vertical="center"/>
    </xf>
    <xf numFmtId="0" fontId="20" fillId="5" borderId="41" xfId="10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91" fontId="27" fillId="3" borderId="0" xfId="10" quotePrefix="1" applyNumberFormat="1" applyFont="1" applyFill="1" applyBorder="1" applyAlignment="1">
      <alignment horizontal="center" vertical="center"/>
    </xf>
    <xf numFmtId="0" fontId="20" fillId="3" borderId="2" xfId="10" applyFont="1" applyFill="1" applyBorder="1" applyAlignment="1">
      <alignment horizontal="center" vertical="center"/>
    </xf>
    <xf numFmtId="186" fontId="20" fillId="3" borderId="2" xfId="10" applyNumberFormat="1" applyFont="1" applyFill="1" applyBorder="1" applyAlignment="1">
      <alignment horizontal="center" vertical="center"/>
    </xf>
    <xf numFmtId="0" fontId="25" fillId="3" borderId="0" xfId="10" applyFont="1" applyFill="1" applyBorder="1" applyAlignment="1">
      <alignment horizontal="center" vertical="center"/>
    </xf>
    <xf numFmtId="0" fontId="29" fillId="3" borderId="0" xfId="10" applyFont="1" applyFill="1" applyBorder="1" applyAlignment="1">
      <alignment horizontal="center" vertical="center"/>
    </xf>
    <xf numFmtId="178" fontId="11" fillId="0" borderId="41" xfId="1" applyNumberFormat="1" applyFont="1" applyFill="1" applyBorder="1" applyAlignment="1">
      <alignment horizontal="center" vertical="center"/>
    </xf>
    <xf numFmtId="191" fontId="20" fillId="3" borderId="2" xfId="10" applyNumberFormat="1" applyFont="1" applyFill="1" applyBorder="1" applyAlignment="1">
      <alignment horizontal="center" vertical="center"/>
    </xf>
    <xf numFmtId="193" fontId="20" fillId="3" borderId="2" xfId="10" applyNumberFormat="1" applyFont="1" applyFill="1" applyBorder="1" applyAlignment="1">
      <alignment horizontal="center" vertical="center"/>
    </xf>
    <xf numFmtId="191" fontId="20" fillId="3" borderId="2" xfId="10" quotePrefix="1" applyNumberFormat="1" applyFont="1" applyFill="1" applyBorder="1" applyAlignment="1">
      <alignment horizontal="center" vertical="center"/>
    </xf>
    <xf numFmtId="190" fontId="20" fillId="3" borderId="0" xfId="10" quotePrefix="1" applyNumberFormat="1" applyFont="1" applyFill="1" applyBorder="1" applyAlignment="1">
      <alignment horizontal="center" vertical="center"/>
    </xf>
    <xf numFmtId="190" fontId="29" fillId="3" borderId="0" xfId="10" quotePrefix="1" applyNumberFormat="1" applyFont="1" applyFill="1" applyBorder="1" applyAlignment="1">
      <alignment horizontal="center" vertical="center"/>
    </xf>
    <xf numFmtId="190" fontId="29" fillId="3" borderId="2" xfId="10" quotePrefix="1" applyNumberFormat="1" applyFont="1" applyFill="1" applyBorder="1" applyAlignment="1">
      <alignment horizontal="center" vertical="center"/>
    </xf>
    <xf numFmtId="190" fontId="29" fillId="3" borderId="2" xfId="10" applyNumberFormat="1" applyFont="1" applyFill="1" applyBorder="1" applyAlignment="1">
      <alignment horizontal="center" vertical="center"/>
    </xf>
    <xf numFmtId="181" fontId="11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right" vertical="center"/>
    </xf>
    <xf numFmtId="0" fontId="14" fillId="0" borderId="9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 shrinkToFit="1"/>
    </xf>
    <xf numFmtId="41" fontId="11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0" fontId="1" fillId="0" borderId="0" xfId="124">
      <alignment vertical="center"/>
    </xf>
    <xf numFmtId="0" fontId="41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2" fillId="0" borderId="0" xfId="124" applyFont="1" applyFill="1" applyBorder="1">
      <alignment vertical="center"/>
    </xf>
    <xf numFmtId="0" fontId="43" fillId="0" borderId="0" xfId="124" applyFont="1" applyFill="1" applyBorder="1">
      <alignment vertical="center"/>
    </xf>
    <xf numFmtId="0" fontId="16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4" fillId="0" borderId="20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19" fillId="0" borderId="4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19" fillId="0" borderId="8" xfId="8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20" fillId="6" borderId="20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7" fillId="0" borderId="10" xfId="10" applyFont="1" applyFill="1" applyBorder="1" applyAlignment="1">
      <alignment horizontal="left" vertical="center"/>
    </xf>
    <xf numFmtId="0" fontId="27" fillId="0" borderId="14" xfId="10" applyFont="1" applyFill="1" applyBorder="1" applyAlignment="1">
      <alignment horizontal="left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9" fillId="6" borderId="8" xfId="10" applyFont="1" applyFill="1" applyBorder="1" applyAlignment="1">
      <alignment horizontal="center" vertical="center"/>
    </xf>
    <xf numFmtId="187" fontId="16" fillId="0" borderId="11" xfId="10" applyNumberFormat="1" applyFont="1" applyFill="1" applyBorder="1" applyAlignment="1">
      <alignment horizontal="right" vertical="center"/>
    </xf>
    <xf numFmtId="187" fontId="16" fillId="0" borderId="15" xfId="10" applyNumberFormat="1" applyFont="1" applyFill="1" applyBorder="1" applyAlignment="1">
      <alignment horizontal="right" vertical="center"/>
    </xf>
    <xf numFmtId="187" fontId="16" fillId="0" borderId="8" xfId="10" applyNumberFormat="1" applyFont="1" applyFill="1" applyBorder="1" applyAlignment="1">
      <alignment horizontal="right" vertical="center"/>
    </xf>
    <xf numFmtId="187" fontId="15" fillId="9" borderId="15" xfId="10" applyNumberFormat="1" applyFont="1" applyFill="1" applyBorder="1" applyAlignment="1">
      <alignment horizontal="right" vertical="center"/>
    </xf>
    <xf numFmtId="187" fontId="15" fillId="9" borderId="11" xfId="10" applyNumberFormat="1" applyFont="1" applyFill="1" applyBorder="1" applyAlignment="1">
      <alignment horizontal="right" vertical="center"/>
    </xf>
    <xf numFmtId="187" fontId="15" fillId="9" borderId="12" xfId="10" applyNumberFormat="1" applyFont="1" applyFill="1" applyBorder="1" applyAlignment="1">
      <alignment horizontal="right" vertical="center"/>
    </xf>
    <xf numFmtId="187" fontId="15" fillId="9" borderId="8" xfId="10" applyNumberFormat="1" applyFont="1" applyFill="1" applyBorder="1" applyAlignment="1">
      <alignment horizontal="right" vertical="center"/>
    </xf>
    <xf numFmtId="187" fontId="15" fillId="9" borderId="39" xfId="10" applyNumberFormat="1" applyFont="1" applyFill="1" applyBorder="1" applyAlignment="1">
      <alignment horizontal="right" vertical="center"/>
    </xf>
    <xf numFmtId="187" fontId="15" fillId="9" borderId="43" xfId="10" applyNumberFormat="1" applyFont="1" applyFill="1" applyBorder="1" applyAlignment="1">
      <alignment horizontal="right" vertical="center"/>
    </xf>
    <xf numFmtId="187" fontId="15" fillId="9" borderId="52" xfId="10" applyNumberFormat="1" applyFont="1" applyFill="1" applyBorder="1" applyAlignment="1">
      <alignment horizontal="right" vertical="center"/>
    </xf>
    <xf numFmtId="187" fontId="15" fillId="9" borderId="26" xfId="10" applyNumberFormat="1" applyFont="1" applyFill="1" applyBorder="1" applyAlignment="1">
      <alignment horizontal="right" vertical="center"/>
    </xf>
    <xf numFmtId="0" fontId="31" fillId="0" borderId="4" xfId="10" applyFont="1" applyFill="1" applyBorder="1" applyAlignment="1">
      <alignment horizontal="left" vertical="center"/>
    </xf>
    <xf numFmtId="187" fontId="15" fillId="9" borderId="45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vertical="center"/>
    </xf>
    <xf numFmtId="3" fontId="15" fillId="0" borderId="29" xfId="10" applyNumberFormat="1" applyFont="1" applyFill="1" applyBorder="1" applyAlignment="1">
      <alignment horizontal="right" vertical="center"/>
    </xf>
    <xf numFmtId="190" fontId="15" fillId="0" borderId="29" xfId="10" applyNumberFormat="1" applyFont="1" applyFill="1" applyBorder="1" applyAlignment="1">
      <alignment horizontal="center" vertical="center"/>
    </xf>
    <xf numFmtId="181" fontId="11" fillId="0" borderId="29" xfId="0" applyNumberFormat="1" applyFont="1" applyFill="1" applyBorder="1" applyAlignment="1">
      <alignment horizontal="center" vertical="center"/>
    </xf>
    <xf numFmtId="3" fontId="15" fillId="0" borderId="29" xfId="10" quotePrefix="1" applyNumberFormat="1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 wrapText="1"/>
    </xf>
    <xf numFmtId="0" fontId="45" fillId="0" borderId="4" xfId="11" applyFont="1" applyBorder="1" applyAlignment="1">
      <alignment horizontal="center" vertical="center" wrapText="1"/>
    </xf>
    <xf numFmtId="184" fontId="23" fillId="0" borderId="4" xfId="9" applyNumberFormat="1" applyFont="1" applyFill="1" applyBorder="1" applyAlignment="1">
      <alignment vertical="center"/>
    </xf>
    <xf numFmtId="185" fontId="23" fillId="0" borderId="23" xfId="10" applyNumberFormat="1" applyFont="1" applyFill="1" applyBorder="1" applyAlignment="1">
      <alignment vertical="center"/>
    </xf>
    <xf numFmtId="0" fontId="24" fillId="0" borderId="14" xfId="11" applyFont="1" applyBorder="1" applyAlignment="1">
      <alignment horizontal="center" vertical="center" wrapText="1"/>
    </xf>
    <xf numFmtId="183" fontId="22" fillId="0" borderId="14" xfId="9" applyNumberFormat="1" applyFont="1" applyBorder="1" applyAlignment="1">
      <alignment vertical="center"/>
    </xf>
    <xf numFmtId="184" fontId="23" fillId="0" borderId="14" xfId="9" applyNumberFormat="1" applyFont="1" applyFill="1" applyBorder="1" applyAlignment="1">
      <alignment vertical="center"/>
    </xf>
    <xf numFmtId="185" fontId="23" fillId="0" borderId="12" xfId="10" applyNumberFormat="1" applyFont="1" applyFill="1" applyBorder="1" applyAlignment="1">
      <alignment vertical="center"/>
    </xf>
    <xf numFmtId="0" fontId="24" fillId="0" borderId="16" xfId="11" applyFont="1" applyBorder="1" applyAlignment="1">
      <alignment horizontal="center" vertical="center" wrapText="1"/>
    </xf>
    <xf numFmtId="183" fontId="22" fillId="0" borderId="16" xfId="9" applyNumberFormat="1" applyFont="1" applyBorder="1" applyAlignment="1">
      <alignment vertical="center"/>
    </xf>
    <xf numFmtId="184" fontId="23" fillId="0" borderId="16" xfId="9" applyNumberFormat="1" applyFont="1" applyFill="1" applyBorder="1" applyAlignment="1">
      <alignment vertical="center"/>
    </xf>
    <xf numFmtId="185" fontId="23" fillId="0" borderId="19" xfId="10" applyNumberFormat="1" applyFont="1" applyFill="1" applyBorder="1" applyAlignment="1">
      <alignment vertical="center"/>
    </xf>
    <xf numFmtId="176" fontId="15" fillId="0" borderId="27" xfId="12" applyNumberFormat="1" applyFont="1" applyFill="1" applyBorder="1">
      <alignment vertical="center"/>
    </xf>
    <xf numFmtId="176" fontId="29" fillId="8" borderId="36" xfId="10" applyNumberFormat="1" applyFont="1" applyFill="1" applyBorder="1" applyAlignment="1">
      <alignment vertical="center"/>
    </xf>
    <xf numFmtId="0" fontId="15" fillId="0" borderId="52" xfId="10" quotePrefix="1" applyFont="1" applyFill="1" applyBorder="1">
      <alignment vertical="center"/>
    </xf>
    <xf numFmtId="0" fontId="27" fillId="0" borderId="53" xfId="10" applyFont="1" applyFill="1" applyBorder="1">
      <alignment vertical="center"/>
    </xf>
    <xf numFmtId="186" fontId="27" fillId="0" borderId="43" xfId="10" applyNumberFormat="1" applyFont="1" applyFill="1" applyBorder="1" applyAlignment="1">
      <alignment horizontal="left" vertical="center"/>
    </xf>
    <xf numFmtId="180" fontId="11" fillId="0" borderId="6" xfId="1" applyNumberFormat="1" applyFont="1" applyFill="1" applyBorder="1" applyAlignment="1">
      <alignment horizontal="right" vertical="center" shrinkToFit="1"/>
    </xf>
    <xf numFmtId="0" fontId="15" fillId="0" borderId="39" xfId="10" applyFont="1" applyFill="1" applyBorder="1">
      <alignment vertical="center"/>
    </xf>
    <xf numFmtId="0" fontId="31" fillId="0" borderId="3" xfId="10" applyFont="1" applyFill="1" applyBorder="1" applyAlignment="1">
      <alignment vertical="center" wrapText="1"/>
    </xf>
    <xf numFmtId="187" fontId="16" fillId="0" borderId="3" xfId="10" applyNumberFormat="1" applyFont="1" applyFill="1" applyBorder="1" applyAlignment="1">
      <alignment horizontal="right" vertical="center"/>
    </xf>
    <xf numFmtId="0" fontId="27" fillId="0" borderId="52" xfId="10" applyFont="1" applyFill="1" applyBorder="1">
      <alignment vertical="center"/>
    </xf>
    <xf numFmtId="176" fontId="11" fillId="0" borderId="2" xfId="1" applyNumberFormat="1" applyFont="1" applyFill="1" applyBorder="1" applyAlignment="1">
      <alignment horizontal="right" vertical="center" shrinkToFit="1"/>
    </xf>
    <xf numFmtId="177" fontId="11" fillId="0" borderId="2" xfId="1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78" fontId="11" fillId="0" borderId="2" xfId="1" applyNumberFormat="1" applyFont="1" applyFill="1" applyBorder="1" applyAlignment="1">
      <alignment horizontal="center" vertical="center"/>
    </xf>
    <xf numFmtId="176" fontId="15" fillId="0" borderId="36" xfId="10" applyNumberFormat="1" applyFont="1" applyFill="1" applyBorder="1" applyAlignment="1">
      <alignment vertical="center"/>
    </xf>
    <xf numFmtId="183" fontId="27" fillId="4" borderId="33" xfId="10" applyNumberFormat="1" applyFont="1" applyFill="1" applyBorder="1" applyAlignment="1">
      <alignment vertical="center"/>
    </xf>
    <xf numFmtId="187" fontId="16" fillId="4" borderId="18" xfId="10" applyNumberFormat="1" applyFont="1" applyFill="1" applyBorder="1" applyAlignment="1">
      <alignment horizontal="right" vertical="center"/>
    </xf>
    <xf numFmtId="187" fontId="16" fillId="4" borderId="16" xfId="10" applyNumberFormat="1" applyFont="1" applyFill="1" applyBorder="1" applyAlignment="1">
      <alignment horizontal="right" vertical="center"/>
    </xf>
    <xf numFmtId="187" fontId="16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>
      <alignment vertical="center"/>
    </xf>
    <xf numFmtId="176" fontId="18" fillId="4" borderId="46" xfId="10" applyNumberFormat="1" applyFont="1" applyFill="1" applyBorder="1" applyAlignment="1">
      <alignment horizontal="right" vertical="center"/>
    </xf>
    <xf numFmtId="0" fontId="18" fillId="4" borderId="46" xfId="10" applyFont="1" applyFill="1" applyBorder="1" applyAlignment="1">
      <alignment horizontal="center" vertical="center"/>
    </xf>
    <xf numFmtId="0" fontId="18" fillId="4" borderId="46" xfId="10" applyFont="1" applyFill="1" applyBorder="1">
      <alignment vertical="center"/>
    </xf>
    <xf numFmtId="0" fontId="18" fillId="4" borderId="46" xfId="10" applyFont="1" applyFill="1" applyBorder="1" applyAlignment="1">
      <alignment horizontal="right" vertical="center"/>
    </xf>
    <xf numFmtId="176" fontId="20" fillId="4" borderId="47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horizontal="left" vertical="center"/>
    </xf>
    <xf numFmtId="0" fontId="27" fillId="0" borderId="40" xfId="10" applyFont="1" applyFill="1" applyBorder="1" applyAlignment="1">
      <alignment horizontal="left" vertical="center"/>
    </xf>
    <xf numFmtId="0" fontId="31" fillId="0" borderId="54" xfId="10" applyFont="1" applyFill="1" applyBorder="1" applyAlignment="1">
      <alignment vertical="center" wrapText="1"/>
    </xf>
    <xf numFmtId="187" fontId="16" fillId="0" borderId="49" xfId="10" applyNumberFormat="1" applyFont="1" applyFill="1" applyBorder="1" applyAlignment="1">
      <alignment horizontal="right" vertical="center"/>
    </xf>
    <xf numFmtId="187" fontId="16" fillId="0" borderId="50" xfId="10" applyNumberFormat="1" applyFont="1" applyFill="1" applyBorder="1" applyAlignment="1">
      <alignment horizontal="right" vertical="center"/>
    </xf>
    <xf numFmtId="187" fontId="16" fillId="0" borderId="54" xfId="10" applyNumberFormat="1" applyFont="1" applyFill="1" applyBorder="1" applyAlignment="1">
      <alignment horizontal="right" vertical="center"/>
    </xf>
    <xf numFmtId="187" fontId="16" fillId="0" borderId="51" xfId="10" applyNumberFormat="1" applyFont="1" applyFill="1" applyBorder="1" applyAlignment="1">
      <alignment horizontal="right" vertical="center"/>
    </xf>
    <xf numFmtId="0" fontId="39" fillId="0" borderId="4" xfId="11" applyFont="1" applyBorder="1" applyAlignment="1">
      <alignment horizontal="center" vertical="center"/>
    </xf>
    <xf numFmtId="0" fontId="26" fillId="0" borderId="28" xfId="8" applyFont="1" applyBorder="1" applyAlignment="1">
      <alignment horizontal="left" vertical="center" wrapText="1"/>
    </xf>
    <xf numFmtId="0" fontId="26" fillId="0" borderId="29" xfId="8" applyFont="1" applyBorder="1" applyAlignment="1">
      <alignment horizontal="left" vertical="center"/>
    </xf>
    <xf numFmtId="0" fontId="26" fillId="0" borderId="29" xfId="8" applyFont="1" applyBorder="1">
      <alignment vertical="center"/>
    </xf>
    <xf numFmtId="0" fontId="46" fillId="0" borderId="50" xfId="8" applyFont="1" applyBorder="1" applyAlignment="1">
      <alignment horizontal="center" vertical="center"/>
    </xf>
    <xf numFmtId="0" fontId="16" fillId="0" borderId="16" xfId="8" applyFont="1" applyBorder="1" applyAlignment="1">
      <alignment horizontal="center" vertical="top" wrapText="1"/>
    </xf>
    <xf numFmtId="0" fontId="16" fillId="0" borderId="16" xfId="8" applyFont="1" applyBorder="1" applyAlignment="1">
      <alignment horizontal="center" vertical="center"/>
    </xf>
    <xf numFmtId="183" fontId="7" fillId="0" borderId="16" xfId="1" applyNumberFormat="1" applyFont="1" applyBorder="1" applyAlignment="1">
      <alignment vertical="center"/>
    </xf>
    <xf numFmtId="184" fontId="23" fillId="0" borderId="48" xfId="8" applyNumberFormat="1" applyFont="1" applyFill="1" applyBorder="1" applyAlignment="1">
      <alignment vertical="center"/>
    </xf>
    <xf numFmtId="185" fontId="23" fillId="0" borderId="58" xfId="10" applyNumberFormat="1" applyFont="1" applyFill="1" applyBorder="1" applyAlignment="1">
      <alignment vertical="center"/>
    </xf>
    <xf numFmtId="187" fontId="16" fillId="7" borderId="39" xfId="10" applyNumberFormat="1" applyFont="1" applyFill="1" applyBorder="1" applyAlignment="1">
      <alignment horizontal="right" vertical="center"/>
    </xf>
    <xf numFmtId="187" fontId="30" fillId="5" borderId="53" xfId="10" applyNumberFormat="1" applyFont="1" applyFill="1" applyBorder="1" applyAlignment="1">
      <alignment horizontal="right" vertical="center"/>
    </xf>
    <xf numFmtId="187" fontId="15" fillId="9" borderId="35" xfId="10" applyNumberFormat="1" applyFont="1" applyFill="1" applyBorder="1" applyAlignment="1">
      <alignment horizontal="right" vertical="center"/>
    </xf>
    <xf numFmtId="187" fontId="15" fillId="9" borderId="24" xfId="10" applyNumberFormat="1" applyFont="1" applyFill="1" applyBorder="1" applyAlignment="1">
      <alignment horizontal="right" vertical="center"/>
    </xf>
    <xf numFmtId="187" fontId="15" fillId="9" borderId="1" xfId="10" applyNumberFormat="1" applyFont="1" applyFill="1" applyBorder="1" applyAlignment="1">
      <alignment horizontal="right" vertical="center"/>
    </xf>
    <xf numFmtId="187" fontId="15" fillId="9" borderId="5" xfId="10" applyNumberFormat="1" applyFont="1" applyFill="1" applyBorder="1" applyAlignment="1">
      <alignment horizontal="right" vertical="center"/>
    </xf>
    <xf numFmtId="187" fontId="15" fillId="9" borderId="4" xfId="10" applyNumberFormat="1" applyFont="1" applyFill="1" applyBorder="1" applyAlignment="1">
      <alignment horizontal="right" vertical="center"/>
    </xf>
    <xf numFmtId="176" fontId="20" fillId="4" borderId="37" xfId="10" applyNumberFormat="1" applyFont="1" applyFill="1" applyBorder="1" applyAlignment="1">
      <alignment vertical="center"/>
    </xf>
    <xf numFmtId="176" fontId="27" fillId="0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vertical="center"/>
    </xf>
    <xf numFmtId="176" fontId="27" fillId="0" borderId="38" xfId="1" applyNumberFormat="1" applyFont="1" applyFill="1" applyBorder="1" applyAlignment="1">
      <alignment vertical="center"/>
    </xf>
    <xf numFmtId="176" fontId="15" fillId="0" borderId="37" xfId="1" applyNumberFormat="1" applyFont="1" applyFill="1" applyBorder="1" applyAlignment="1">
      <alignment vertical="center"/>
    </xf>
    <xf numFmtId="176" fontId="35" fillId="0" borderId="13" xfId="10" applyNumberFormat="1" applyFont="1" applyFill="1" applyBorder="1" applyAlignment="1">
      <alignment vertical="center"/>
    </xf>
    <xf numFmtId="176" fontId="20" fillId="4" borderId="34" xfId="10" applyNumberFormat="1" applyFont="1" applyFill="1" applyBorder="1" applyAlignment="1">
      <alignment vertical="center"/>
    </xf>
    <xf numFmtId="176" fontId="20" fillId="0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horizontal="right" vertical="center"/>
    </xf>
    <xf numFmtId="176" fontId="25" fillId="0" borderId="38" xfId="10" applyNumberFormat="1" applyFont="1" applyFill="1" applyBorder="1" applyAlignment="1">
      <alignment horizontal="right" vertical="center"/>
    </xf>
    <xf numFmtId="176" fontId="24" fillId="0" borderId="36" xfId="10" applyNumberFormat="1" applyFont="1" applyFill="1" applyBorder="1" applyAlignment="1">
      <alignment horizontal="right" vertical="center"/>
    </xf>
    <xf numFmtId="176" fontId="27" fillId="0" borderId="30" xfId="10" applyNumberFormat="1" applyFont="1" applyFill="1" applyBorder="1" applyAlignment="1">
      <alignment vertical="center"/>
    </xf>
    <xf numFmtId="176" fontId="26" fillId="0" borderId="0" xfId="10" applyNumberFormat="1" applyFont="1" applyFill="1" applyAlignment="1">
      <alignment vertical="center"/>
    </xf>
    <xf numFmtId="187" fontId="16" fillId="9" borderId="22" xfId="10" applyNumberFormat="1" applyFont="1" applyFill="1" applyBorder="1" applyAlignment="1">
      <alignment horizontal="right"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7" fillId="0" borderId="0" xfId="5" applyFont="1" applyFill="1">
      <alignment vertical="center"/>
    </xf>
    <xf numFmtId="176" fontId="12" fillId="0" borderId="4" xfId="6" applyNumberFormat="1" applyFont="1" applyFill="1" applyBorder="1" applyAlignment="1">
      <alignment vertical="center" shrinkToFit="1"/>
    </xf>
    <xf numFmtId="176" fontId="12" fillId="11" borderId="4" xfId="6" applyNumberFormat="1" applyFont="1" applyFill="1" applyBorder="1" applyAlignment="1">
      <alignment vertical="center" shrinkToFit="1"/>
    </xf>
    <xf numFmtId="176" fontId="42" fillId="11" borderId="4" xfId="5" applyNumberFormat="1" applyFont="1" applyFill="1" applyBorder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2" borderId="4" xfId="6" applyNumberFormat="1" applyFont="1" applyFill="1" applyBorder="1" applyAlignment="1">
      <alignment vertical="center" wrapText="1"/>
    </xf>
    <xf numFmtId="176" fontId="11" fillId="0" borderId="4" xfId="6" applyNumberFormat="1" applyFont="1" applyFill="1" applyBorder="1" applyAlignment="1">
      <alignment vertical="center" wrapText="1"/>
    </xf>
    <xf numFmtId="176" fontId="12" fillId="2" borderId="4" xfId="6" applyNumberFormat="1" applyFont="1" applyFill="1" applyBorder="1" applyAlignment="1">
      <alignment vertical="center" wrapText="1"/>
    </xf>
    <xf numFmtId="41" fontId="12" fillId="12" borderId="4" xfId="6" applyNumberFormat="1" applyFont="1" applyFill="1" applyBorder="1" applyAlignment="1">
      <alignment horizontal="center" vertical="center" wrapText="1"/>
    </xf>
    <xf numFmtId="176" fontId="11" fillId="13" borderId="4" xfId="6" applyNumberFormat="1" applyFont="1" applyFill="1" applyBorder="1" applyAlignment="1">
      <alignment vertical="center" wrapText="1"/>
    </xf>
    <xf numFmtId="0" fontId="7" fillId="0" borderId="0" xfId="5" applyFont="1" applyFill="1" applyBorder="1">
      <alignment vertical="center"/>
    </xf>
    <xf numFmtId="41" fontId="7" fillId="0" borderId="0" xfId="5" applyNumberFormat="1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42" fillId="0" borderId="0" xfId="5" applyFont="1" applyBorder="1" applyAlignment="1">
      <alignment horizontal="left" vertical="center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42" fillId="0" borderId="0" xfId="5" applyFont="1" applyBorder="1" applyAlignment="1">
      <alignment vertical="center"/>
    </xf>
    <xf numFmtId="49" fontId="47" fillId="0" borderId="0" xfId="0" applyNumberFormat="1" applyFont="1" applyBorder="1" applyAlignment="1">
      <alignment vertical="center" wrapText="1"/>
    </xf>
    <xf numFmtId="0" fontId="11" fillId="0" borderId="0" xfId="3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51" fillId="0" borderId="0" xfId="3" applyNumberFormat="1" applyFont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 shrinkToFit="1"/>
    </xf>
    <xf numFmtId="176" fontId="7" fillId="0" borderId="4" xfId="5" applyNumberFormat="1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center" vertical="center"/>
    </xf>
    <xf numFmtId="0" fontId="16" fillId="0" borderId="0" xfId="124" applyFont="1" applyFill="1" applyBorder="1" applyAlignment="1">
      <alignment horizontal="left" vertical="center"/>
    </xf>
    <xf numFmtId="0" fontId="42" fillId="0" borderId="4" xfId="5" applyFont="1" applyBorder="1" applyAlignment="1">
      <alignment horizontal="center" vertical="center"/>
    </xf>
    <xf numFmtId="0" fontId="43" fillId="0" borderId="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right" vertical="center"/>
    </xf>
    <xf numFmtId="187" fontId="16" fillId="0" borderId="12" xfId="10" applyNumberFormat="1" applyFont="1" applyFill="1" applyBorder="1" applyAlignment="1">
      <alignment horizontal="right" vertical="center"/>
    </xf>
    <xf numFmtId="187" fontId="34" fillId="0" borderId="12" xfId="10" applyNumberFormat="1" applyFont="1" applyFill="1" applyBorder="1" applyAlignment="1">
      <alignment horizontal="right" vertical="center"/>
    </xf>
    <xf numFmtId="187" fontId="16" fillId="0" borderId="6" xfId="10" applyNumberFormat="1" applyFont="1" applyFill="1" applyBorder="1" applyAlignment="1">
      <alignment horizontal="right" vertical="center"/>
    </xf>
    <xf numFmtId="187" fontId="16" fillId="0" borderId="2" xfId="10" applyNumberFormat="1" applyFont="1" applyFill="1" applyBorder="1" applyAlignment="1">
      <alignment horizontal="right" vertical="center"/>
    </xf>
    <xf numFmtId="187" fontId="16" fillId="0" borderId="41" xfId="10" applyNumberFormat="1" applyFont="1" applyFill="1" applyBorder="1" applyAlignment="1">
      <alignment horizontal="right" vertical="center"/>
    </xf>
    <xf numFmtId="0" fontId="31" fillId="0" borderId="1" xfId="10" applyFont="1" applyFill="1" applyBorder="1" applyAlignment="1">
      <alignment horizontal="left" vertical="center"/>
    </xf>
    <xf numFmtId="0" fontId="11" fillId="14" borderId="26" xfId="0" applyNumberFormat="1" applyFont="1" applyFill="1" applyBorder="1" applyAlignment="1">
      <alignment horizontal="left" vertical="center"/>
    </xf>
    <xf numFmtId="176" fontId="11" fillId="14" borderId="0" xfId="1" applyNumberFormat="1" applyFont="1" applyFill="1" applyBorder="1" applyAlignment="1">
      <alignment horizontal="right" vertical="center" shrinkToFit="1"/>
    </xf>
    <xf numFmtId="177" fontId="11" fillId="14" borderId="0" xfId="1" applyNumberFormat="1" applyFont="1" applyFill="1" applyBorder="1" applyAlignment="1">
      <alignment horizontal="center" vertical="center"/>
    </xf>
    <xf numFmtId="0" fontId="11" fillId="14" borderId="0" xfId="0" applyNumberFormat="1" applyFont="1" applyFill="1" applyBorder="1" applyAlignment="1">
      <alignment horizontal="center" vertical="center"/>
    </xf>
    <xf numFmtId="178" fontId="11" fillId="14" borderId="0" xfId="1" applyNumberFormat="1" applyFont="1" applyFill="1" applyBorder="1" applyAlignment="1">
      <alignment horizontal="center" vertical="center"/>
    </xf>
    <xf numFmtId="0" fontId="11" fillId="14" borderId="0" xfId="0" quotePrefix="1" applyNumberFormat="1" applyFont="1" applyFill="1" applyBorder="1" applyAlignment="1">
      <alignment horizontal="center" vertical="center"/>
    </xf>
    <xf numFmtId="176" fontId="15" fillId="14" borderId="27" xfId="10" applyNumberFormat="1" applyFont="1" applyFill="1" applyBorder="1" applyAlignment="1">
      <alignment vertical="center"/>
    </xf>
    <xf numFmtId="176" fontId="15" fillId="14" borderId="0" xfId="1" applyNumberFormat="1" applyFont="1" applyFill="1" applyBorder="1" applyAlignment="1">
      <alignment horizontal="right" vertical="center" shrinkToFit="1"/>
    </xf>
    <xf numFmtId="0" fontId="0" fillId="0" borderId="0" xfId="12" applyFont="1">
      <alignment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4" xfId="10" applyFont="1" applyFill="1" applyBorder="1" applyAlignment="1">
      <alignment horizontal="center" vertical="center"/>
    </xf>
    <xf numFmtId="0" fontId="24" fillId="0" borderId="64" xfId="11" applyFont="1" applyBorder="1" applyAlignment="1">
      <alignment vertical="top" wrapText="1"/>
    </xf>
    <xf numFmtId="0" fontId="24" fillId="0" borderId="46" xfId="11" applyFont="1" applyBorder="1" applyAlignment="1">
      <alignment vertical="top" wrapText="1"/>
    </xf>
    <xf numFmtId="0" fontId="24" fillId="0" borderId="46" xfId="11" applyFont="1" applyBorder="1" applyAlignment="1">
      <alignment horizontal="center" vertical="center" wrapText="1"/>
    </xf>
    <xf numFmtId="183" fontId="22" fillId="0" borderId="46" xfId="9" applyNumberFormat="1" applyFont="1" applyBorder="1" applyAlignment="1">
      <alignment vertical="center"/>
    </xf>
    <xf numFmtId="184" fontId="23" fillId="0" borderId="46" xfId="9" applyNumberFormat="1" applyFont="1" applyFill="1" applyBorder="1" applyAlignment="1">
      <alignment vertical="center"/>
    </xf>
    <xf numFmtId="185" fontId="23" fillId="0" borderId="47" xfId="10" applyNumberFormat="1" applyFont="1" applyFill="1" applyBorder="1" applyAlignment="1">
      <alignment vertical="center"/>
    </xf>
    <xf numFmtId="0" fontId="26" fillId="0" borderId="27" xfId="8" applyFont="1" applyBorder="1">
      <alignment vertical="center"/>
    </xf>
    <xf numFmtId="0" fontId="26" fillId="0" borderId="30" xfId="8" applyFont="1" applyBorder="1">
      <alignment vertical="center"/>
    </xf>
    <xf numFmtId="183" fontId="27" fillId="6" borderId="5" xfId="10" applyNumberFormat="1" applyFont="1" applyFill="1" applyBorder="1" applyAlignment="1">
      <alignment vertical="center"/>
    </xf>
    <xf numFmtId="184" fontId="27" fillId="6" borderId="5" xfId="10" applyNumberFormat="1" applyFont="1" applyFill="1" applyBorder="1" applyAlignment="1">
      <alignment vertical="center"/>
    </xf>
    <xf numFmtId="0" fontId="15" fillId="0" borderId="6" xfId="10" applyFont="1" applyFill="1" applyBorder="1" applyAlignment="1">
      <alignment horizontal="right" vertical="center"/>
    </xf>
    <xf numFmtId="183" fontId="27" fillId="6" borderId="1" xfId="10" applyNumberFormat="1" applyFont="1" applyFill="1" applyBorder="1" applyAlignment="1">
      <alignment vertical="center"/>
    </xf>
    <xf numFmtId="184" fontId="27" fillId="6" borderId="1" xfId="10" applyNumberFormat="1" applyFont="1" applyFill="1" applyBorder="1" applyAlignment="1">
      <alignment vertical="center"/>
    </xf>
    <xf numFmtId="185" fontId="27" fillId="6" borderId="21" xfId="10" applyNumberFormat="1" applyFont="1" applyFill="1" applyBorder="1" applyAlignment="1">
      <alignment vertical="center"/>
    </xf>
    <xf numFmtId="187" fontId="15" fillId="6" borderId="52" xfId="10" applyNumberFormat="1" applyFont="1" applyFill="1" applyBorder="1" applyAlignment="1">
      <alignment horizontal="right" vertical="center"/>
    </xf>
    <xf numFmtId="187" fontId="15" fillId="6" borderId="11" xfId="10" applyNumberFormat="1" applyFont="1" applyFill="1" applyBorder="1" applyAlignment="1">
      <alignment horizontal="right" vertical="center"/>
    </xf>
    <xf numFmtId="187" fontId="15" fillId="6" borderId="21" xfId="10" applyNumberFormat="1" applyFont="1" applyFill="1" applyBorder="1" applyAlignment="1">
      <alignment horizontal="right" vertical="center"/>
    </xf>
    <xf numFmtId="0" fontId="15" fillId="0" borderId="2" xfId="10" applyFont="1" applyFill="1" applyBorder="1" applyAlignment="1">
      <alignment horizontal="right" vertical="center"/>
    </xf>
    <xf numFmtId="187" fontId="15" fillId="6" borderId="55" xfId="10" applyNumberFormat="1" applyFont="1" applyFill="1" applyBorder="1" applyAlignment="1">
      <alignment horizontal="right" vertical="center"/>
    </xf>
    <xf numFmtId="0" fontId="27" fillId="0" borderId="5" xfId="10" applyFont="1" applyFill="1" applyBorder="1" applyAlignment="1">
      <alignment horizontal="left" vertical="center" wrapText="1"/>
    </xf>
    <xf numFmtId="3" fontId="15" fillId="0" borderId="2" xfId="10" applyNumberFormat="1" applyFont="1" applyFill="1" applyBorder="1" applyAlignment="1">
      <alignment horizontal="right" vertical="center"/>
    </xf>
    <xf numFmtId="181" fontId="11" fillId="0" borderId="2" xfId="0" applyNumberFormat="1" applyFont="1" applyFill="1" applyBorder="1" applyAlignment="1">
      <alignment horizontal="right" vertical="center" shrinkToFit="1"/>
    </xf>
    <xf numFmtId="49" fontId="53" fillId="15" borderId="65" xfId="0" applyNumberFormat="1" applyFont="1" applyFill="1" applyBorder="1" applyAlignment="1">
      <alignment horizontal="center" vertical="center" wrapText="1"/>
    </xf>
    <xf numFmtId="49" fontId="53" fillId="15" borderId="65" xfId="0" applyNumberFormat="1" applyFont="1" applyFill="1" applyBorder="1" applyAlignment="1">
      <alignment horizontal="left" vertical="center" wrapText="1"/>
    </xf>
    <xf numFmtId="49" fontId="53" fillId="16" borderId="61" xfId="0" applyNumberFormat="1" applyFont="1" applyFill="1" applyBorder="1" applyAlignment="1">
      <alignment horizontal="center" vertical="center" wrapText="1"/>
    </xf>
    <xf numFmtId="49" fontId="53" fillId="16" borderId="61" xfId="0" applyNumberFormat="1" applyFont="1" applyFill="1" applyBorder="1" applyAlignment="1">
      <alignment horizontal="left" vertical="center" wrapText="1"/>
    </xf>
    <xf numFmtId="49" fontId="53" fillId="15" borderId="61" xfId="0" applyNumberFormat="1" applyFont="1" applyFill="1" applyBorder="1" applyAlignment="1">
      <alignment horizontal="center" vertical="center" wrapText="1"/>
    </xf>
    <xf numFmtId="49" fontId="53" fillId="15" borderId="61" xfId="0" applyNumberFormat="1" applyFont="1" applyFill="1" applyBorder="1" applyAlignment="1">
      <alignment horizontal="left" vertical="center" wrapText="1"/>
    </xf>
    <xf numFmtId="0" fontId="48" fillId="6" borderId="65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center" vertical="center" wrapText="1"/>
    </xf>
    <xf numFmtId="0" fontId="53" fillId="6" borderId="61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left" vertical="center" wrapText="1"/>
    </xf>
    <xf numFmtId="187" fontId="53" fillId="6" borderId="65" xfId="0" applyNumberFormat="1" applyFont="1" applyFill="1" applyBorder="1" applyAlignment="1">
      <alignment horizontal="right" vertical="center" wrapText="1"/>
    </xf>
    <xf numFmtId="49" fontId="53" fillId="6" borderId="61" xfId="0" applyNumberFormat="1" applyFont="1" applyFill="1" applyBorder="1" applyAlignment="1">
      <alignment horizontal="center" vertical="center" wrapText="1"/>
    </xf>
    <xf numFmtId="187" fontId="53" fillId="6" borderId="61" xfId="0" applyNumberFormat="1" applyFont="1" applyFill="1" applyBorder="1" applyAlignment="1">
      <alignment horizontal="right" vertical="center" wrapText="1"/>
    </xf>
    <xf numFmtId="49" fontId="53" fillId="9" borderId="61" xfId="0" applyNumberFormat="1" applyFont="1" applyFill="1" applyBorder="1" applyAlignment="1">
      <alignment horizontal="center" vertical="center" wrapText="1"/>
    </xf>
    <xf numFmtId="0" fontId="53" fillId="9" borderId="61" xfId="0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left" vertical="center" wrapText="1"/>
    </xf>
    <xf numFmtId="187" fontId="53" fillId="9" borderId="65" xfId="0" applyNumberFormat="1" applyFont="1" applyFill="1" applyBorder="1" applyAlignment="1">
      <alignment horizontal="right" vertical="center" wrapText="1"/>
    </xf>
    <xf numFmtId="187" fontId="53" fillId="9" borderId="61" xfId="0" applyNumberFormat="1" applyFont="1" applyFill="1" applyBorder="1" applyAlignment="1">
      <alignment horizontal="right" vertical="center" wrapText="1"/>
    </xf>
    <xf numFmtId="0" fontId="0" fillId="9" borderId="0" xfId="0" applyFill="1">
      <alignment vertical="center"/>
    </xf>
    <xf numFmtId="0" fontId="27" fillId="0" borderId="14" xfId="10" applyFont="1" applyFill="1" applyBorder="1" applyAlignment="1">
      <alignment horizontal="left" vertical="center" wrapText="1"/>
    </xf>
    <xf numFmtId="176" fontId="14" fillId="0" borderId="2" xfId="13" applyNumberFormat="1" applyFont="1" applyFill="1" applyBorder="1" applyAlignment="1">
      <alignment horizontal="right" vertical="center" wrapText="1"/>
    </xf>
    <xf numFmtId="176" fontId="14" fillId="0" borderId="0" xfId="13" applyNumberFormat="1" applyFont="1" applyFill="1" applyBorder="1" applyAlignment="1">
      <alignment horizontal="right" vertical="center" wrapText="1"/>
    </xf>
    <xf numFmtId="181" fontId="14" fillId="0" borderId="6" xfId="1" applyNumberFormat="1" applyFont="1" applyFill="1" applyBorder="1" applyAlignment="1">
      <alignment horizontal="right" vertical="center" shrinkToFit="1"/>
    </xf>
    <xf numFmtId="183" fontId="27" fillId="4" borderId="16" xfId="10" applyNumberFormat="1" applyFont="1" applyFill="1" applyBorder="1" applyAlignment="1">
      <alignment vertical="center"/>
    </xf>
    <xf numFmtId="3" fontId="15" fillId="0" borderId="0" xfId="10" quotePrefix="1" applyNumberFormat="1" applyFont="1" applyFill="1" applyBorder="1" applyAlignment="1">
      <alignment horizontal="center" vertical="center"/>
    </xf>
    <xf numFmtId="190" fontId="15" fillId="0" borderId="0" xfId="10" applyNumberFormat="1" applyFont="1" applyFill="1" applyBorder="1" applyAlignment="1">
      <alignment horizontal="center" vertical="center"/>
    </xf>
    <xf numFmtId="3" fontId="15" fillId="0" borderId="0" xfId="10" applyNumberFormat="1" applyFont="1" applyFill="1" applyBorder="1" applyAlignment="1">
      <alignment horizontal="right" vertical="center"/>
    </xf>
    <xf numFmtId="0" fontId="31" fillId="0" borderId="14" xfId="10" applyFont="1" applyFill="1" applyBorder="1" applyAlignment="1">
      <alignment horizontal="left" vertical="center"/>
    </xf>
    <xf numFmtId="181" fontId="11" fillId="0" borderId="6" xfId="1" applyNumberFormat="1" applyFont="1" applyFill="1" applyBorder="1" applyAlignment="1">
      <alignment horizontal="right" vertical="center"/>
    </xf>
    <xf numFmtId="41" fontId="11" fillId="0" borderId="6" xfId="1" applyNumberFormat="1" applyFont="1" applyFill="1" applyBorder="1" applyAlignment="1">
      <alignment horizontal="center" vertical="center" shrinkToFit="1"/>
    </xf>
    <xf numFmtId="41" fontId="14" fillId="0" borderId="6" xfId="1" applyFont="1" applyFill="1" applyBorder="1" applyAlignment="1">
      <alignment horizontal="right" vertical="center" wrapText="1"/>
    </xf>
    <xf numFmtId="182" fontId="11" fillId="0" borderId="4" xfId="3" applyNumberFormat="1" applyFont="1" applyBorder="1" applyAlignment="1">
      <alignment horizontal="center" vertical="center" shrinkToFit="1"/>
    </xf>
    <xf numFmtId="176" fontId="11" fillId="0" borderId="4" xfId="6" applyNumberFormat="1" applyFont="1" applyBorder="1" applyAlignment="1">
      <alignment vertical="center" shrinkToFit="1"/>
    </xf>
    <xf numFmtId="181" fontId="11" fillId="0" borderId="6" xfId="0" applyNumberFormat="1" applyFont="1" applyFill="1" applyBorder="1" applyAlignment="1">
      <alignment horizontal="right" vertical="center" shrinkToFit="1"/>
    </xf>
    <xf numFmtId="3" fontId="15" fillId="0" borderId="6" xfId="10" quotePrefix="1" applyNumberFormat="1" applyFont="1" applyFill="1" applyBorder="1" applyAlignment="1">
      <alignment horizontal="center" vertical="center"/>
    </xf>
    <xf numFmtId="190" fontId="15" fillId="0" borderId="6" xfId="10" applyNumberFormat="1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47" fillId="0" borderId="63" xfId="0" applyFont="1" applyBorder="1" applyAlignment="1">
      <alignment horizontal="center" vertical="center" wrapText="1"/>
    </xf>
    <xf numFmtId="49" fontId="53" fillId="9" borderId="61" xfId="0" quotePrefix="1" applyNumberFormat="1" applyFont="1" applyFill="1" applyBorder="1" applyAlignment="1">
      <alignment horizontal="center" vertical="center" wrapText="1"/>
    </xf>
    <xf numFmtId="0" fontId="48" fillId="0" borderId="65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53" fillId="15" borderId="65" xfId="0" quotePrefix="1" applyFont="1" applyFill="1" applyBorder="1" applyAlignment="1">
      <alignment horizontal="center" vertical="center" wrapText="1"/>
    </xf>
    <xf numFmtId="0" fontId="53" fillId="15" borderId="65" xfId="0" applyFont="1" applyFill="1" applyBorder="1" applyAlignment="1">
      <alignment horizontal="center" vertical="center" wrapText="1"/>
    </xf>
    <xf numFmtId="195" fontId="53" fillId="15" borderId="65" xfId="0" applyNumberFormat="1" applyFont="1" applyFill="1" applyBorder="1" applyAlignment="1">
      <alignment horizontal="right" vertical="center" wrapText="1"/>
    </xf>
    <xf numFmtId="187" fontId="53" fillId="15" borderId="65" xfId="0" applyNumberFormat="1" applyFont="1" applyFill="1" applyBorder="1" applyAlignment="1">
      <alignment horizontal="right" vertical="center" wrapText="1"/>
    </xf>
    <xf numFmtId="0" fontId="43" fillId="0" borderId="0" xfId="124" applyFont="1" applyFill="1" applyBorder="1" applyAlignment="1">
      <alignment horizontal="center" vertical="center"/>
    </xf>
    <xf numFmtId="196" fontId="7" fillId="0" borderId="4" xfId="5" applyNumberFormat="1" applyFont="1" applyBorder="1">
      <alignment vertical="center"/>
    </xf>
    <xf numFmtId="183" fontId="27" fillId="0" borderId="1" xfId="10" applyNumberFormat="1" applyFont="1" applyFill="1" applyBorder="1" applyAlignment="1">
      <alignment vertical="center"/>
    </xf>
    <xf numFmtId="183" fontId="27" fillId="0" borderId="14" xfId="10" applyNumberFormat="1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3" fontId="27" fillId="0" borderId="1" xfId="10" applyNumberFormat="1" applyFont="1" applyFill="1" applyBorder="1" applyAlignment="1">
      <alignment vertical="center"/>
    </xf>
    <xf numFmtId="183" fontId="27" fillId="0" borderId="14" xfId="10" applyNumberFormat="1" applyFont="1" applyFill="1" applyBorder="1" applyAlignment="1">
      <alignment vertical="center"/>
    </xf>
    <xf numFmtId="183" fontId="27" fillId="0" borderId="5" xfId="10" applyNumberFormat="1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3" fontId="27" fillId="0" borderId="1" xfId="10" applyNumberFormat="1" applyFont="1" applyFill="1" applyBorder="1" applyAlignment="1">
      <alignment vertical="center"/>
    </xf>
    <xf numFmtId="183" fontId="27" fillId="0" borderId="14" xfId="10" applyNumberFormat="1" applyFont="1" applyFill="1" applyBorder="1" applyAlignment="1">
      <alignment vertical="center"/>
    </xf>
    <xf numFmtId="183" fontId="27" fillId="0" borderId="5" xfId="10" applyNumberFormat="1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3" fontId="27" fillId="0" borderId="7" xfId="10" applyNumberFormat="1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76" fontId="11" fillId="2" borderId="4" xfId="6" applyNumberFormat="1" applyFont="1" applyFill="1" applyBorder="1" applyAlignment="1">
      <alignment vertical="center" wrapText="1"/>
    </xf>
    <xf numFmtId="41" fontId="14" fillId="9" borderId="9" xfId="13" applyFont="1" applyFill="1" applyBorder="1" applyAlignment="1">
      <alignment horizontal="right" vertical="center" wrapText="1"/>
    </xf>
    <xf numFmtId="194" fontId="43" fillId="0" borderId="0" xfId="124" applyNumberFormat="1" applyFont="1" applyFill="1" applyBorder="1" applyAlignment="1">
      <alignment horizontal="center" vertical="center"/>
    </xf>
    <xf numFmtId="0" fontId="16" fillId="0" borderId="8" xfId="124" applyFont="1" applyFill="1" applyBorder="1" applyAlignment="1">
      <alignment horizontal="left" vertical="center"/>
    </xf>
    <xf numFmtId="0" fontId="16" fillId="0" borderId="10" xfId="124" applyFont="1" applyFill="1" applyBorder="1" applyAlignment="1">
      <alignment horizontal="left" vertical="center"/>
    </xf>
    <xf numFmtId="194" fontId="16" fillId="0" borderId="4" xfId="124" applyNumberFormat="1" applyFont="1" applyFill="1" applyBorder="1" applyAlignment="1">
      <alignment horizontal="right" vertical="center"/>
    </xf>
    <xf numFmtId="0" fontId="43" fillId="0" borderId="0" xfId="124" applyFont="1" applyFill="1" applyBorder="1" applyAlignment="1">
      <alignment horizontal="left" vertical="center" wrapText="1"/>
    </xf>
    <xf numFmtId="0" fontId="41" fillId="0" borderId="0" xfId="124" applyFont="1" applyFill="1" applyBorder="1" applyAlignment="1">
      <alignment horizontal="left" vertical="center"/>
    </xf>
    <xf numFmtId="0" fontId="16" fillId="0" borderId="0" xfId="124" applyFont="1" applyFill="1" applyBorder="1" applyAlignment="1">
      <alignment horizontal="left" vertical="center"/>
    </xf>
    <xf numFmtId="0" fontId="16" fillId="0" borderId="2" xfId="124" applyFont="1" applyFill="1" applyBorder="1" applyAlignment="1">
      <alignment horizontal="center" vertical="center"/>
    </xf>
    <xf numFmtId="0" fontId="54" fillId="0" borderId="8" xfId="124" applyFont="1" applyFill="1" applyBorder="1" applyAlignment="1">
      <alignment horizontal="left" vertical="center"/>
    </xf>
    <xf numFmtId="0" fontId="54" fillId="0" borderId="10" xfId="124" applyFont="1" applyFill="1" applyBorder="1" applyAlignment="1">
      <alignment horizontal="left" vertical="center"/>
    </xf>
    <xf numFmtId="194" fontId="16" fillId="0" borderId="8" xfId="124" applyNumberFormat="1" applyFont="1" applyFill="1" applyBorder="1" applyAlignment="1">
      <alignment horizontal="right" vertical="center"/>
    </xf>
    <xf numFmtId="194" fontId="16" fillId="0" borderId="9" xfId="124" applyNumberFormat="1" applyFont="1" applyFill="1" applyBorder="1" applyAlignment="1">
      <alignment horizontal="right" vertical="center"/>
    </xf>
    <xf numFmtId="194" fontId="16" fillId="0" borderId="10" xfId="124" applyNumberFormat="1" applyFont="1" applyFill="1" applyBorder="1" applyAlignment="1">
      <alignment horizontal="right" vertical="center"/>
    </xf>
    <xf numFmtId="0" fontId="24" fillId="0" borderId="1" xfId="11" applyFont="1" applyBorder="1" applyAlignment="1">
      <alignment horizontal="center" vertical="top" wrapText="1"/>
    </xf>
    <xf numFmtId="0" fontId="24" fillId="0" borderId="14" xfId="11" applyFont="1" applyBorder="1" applyAlignment="1">
      <alignment horizontal="center" vertical="top" wrapText="1"/>
    </xf>
    <xf numFmtId="0" fontId="24" fillId="0" borderId="5" xfId="11" applyFont="1" applyBorder="1" applyAlignment="1">
      <alignment horizontal="center" vertical="top" wrapText="1"/>
    </xf>
    <xf numFmtId="0" fontId="24" fillId="0" borderId="20" xfId="11" applyFont="1" applyBorder="1" applyAlignment="1">
      <alignment horizontal="center" vertical="top" wrapText="1"/>
    </xf>
    <xf numFmtId="0" fontId="24" fillId="0" borderId="35" xfId="11" applyFont="1" applyBorder="1" applyAlignment="1">
      <alignment horizontal="center" vertical="top" wrapText="1"/>
    </xf>
    <xf numFmtId="0" fontId="24" fillId="0" borderId="24" xfId="11" applyFont="1" applyBorder="1" applyAlignment="1">
      <alignment horizontal="center" vertical="top" wrapText="1"/>
    </xf>
    <xf numFmtId="0" fontId="16" fillId="0" borderId="20" xfId="8" applyFont="1" applyBorder="1" applyAlignment="1">
      <alignment horizontal="center" vertical="top" wrapText="1"/>
    </xf>
    <xf numFmtId="0" fontId="16" fillId="0" borderId="24" xfId="8" applyFont="1" applyBorder="1" applyAlignment="1">
      <alignment horizontal="center" vertical="top" wrapText="1"/>
    </xf>
    <xf numFmtId="0" fontId="24" fillId="0" borderId="16" xfId="11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top" wrapText="1"/>
    </xf>
    <xf numFmtId="0" fontId="24" fillId="0" borderId="18" xfId="11" applyFont="1" applyBorder="1" applyAlignment="1">
      <alignment horizontal="center" vertical="top" wrapText="1"/>
    </xf>
    <xf numFmtId="0" fontId="24" fillId="0" borderId="49" xfId="11" applyFont="1" applyBorder="1" applyAlignment="1">
      <alignment horizontal="center" vertical="top" wrapText="1"/>
    </xf>
    <xf numFmtId="0" fontId="18" fillId="0" borderId="20" xfId="8" applyFont="1" applyBorder="1" applyAlignment="1">
      <alignment horizontal="center" vertical="top" wrapText="1"/>
    </xf>
    <xf numFmtId="0" fontId="18" fillId="0" borderId="35" xfId="8" applyFont="1" applyBorder="1" applyAlignment="1">
      <alignment horizontal="center" vertical="top" wrapText="1"/>
    </xf>
    <xf numFmtId="0" fontId="18" fillId="0" borderId="24" xfId="8" applyFont="1" applyBorder="1" applyAlignment="1">
      <alignment horizontal="center" vertical="top" wrapText="1"/>
    </xf>
    <xf numFmtId="0" fontId="18" fillId="0" borderId="20" xfId="8" applyFont="1" applyFill="1" applyBorder="1" applyAlignment="1">
      <alignment horizontal="center" vertical="top" wrapText="1"/>
    </xf>
    <xf numFmtId="0" fontId="18" fillId="0" borderId="35" xfId="8" applyFont="1" applyFill="1" applyBorder="1" applyAlignment="1">
      <alignment horizontal="center" vertical="top" wrapText="1"/>
    </xf>
    <xf numFmtId="0" fontId="18" fillId="0" borderId="24" xfId="8" applyFont="1" applyFill="1" applyBorder="1" applyAlignment="1">
      <alignment horizontal="center" vertical="top" wrapText="1"/>
    </xf>
    <xf numFmtId="0" fontId="21" fillId="5" borderId="52" xfId="8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 wrapText="1"/>
    </xf>
    <xf numFmtId="0" fontId="21" fillId="5" borderId="39" xfId="8" applyFont="1" applyFill="1" applyBorder="1" applyAlignment="1">
      <alignment horizontal="center" vertical="center"/>
    </xf>
    <xf numFmtId="0" fontId="21" fillId="5" borderId="9" xfId="8" applyFont="1" applyFill="1" applyBorder="1" applyAlignment="1">
      <alignment horizontal="center" vertical="center"/>
    </xf>
    <xf numFmtId="0" fontId="21" fillId="5" borderId="10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40" fillId="0" borderId="0" xfId="8" applyFont="1" applyAlignment="1">
      <alignment horizontal="center" vertical="center"/>
    </xf>
    <xf numFmtId="0" fontId="17" fillId="0" borderId="29" xfId="8" applyFont="1" applyBorder="1" applyAlignment="1">
      <alignment horizontal="right" vertical="center"/>
    </xf>
    <xf numFmtId="0" fontId="19" fillId="0" borderId="31" xfId="8" applyFont="1" applyFill="1" applyBorder="1" applyAlignment="1">
      <alignment horizontal="center" vertical="center"/>
    </xf>
    <xf numFmtId="0" fontId="19" fillId="0" borderId="32" xfId="8" applyFont="1" applyFill="1" applyBorder="1" applyAlignment="1">
      <alignment horizontal="center" vertical="center"/>
    </xf>
    <xf numFmtId="0" fontId="19" fillId="0" borderId="34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16" fillId="0" borderId="1" xfId="8" applyFont="1" applyBorder="1" applyAlignment="1">
      <alignment horizontal="center" vertical="top" wrapText="1"/>
    </xf>
    <xf numFmtId="0" fontId="16" fillId="0" borderId="5" xfId="8" applyFont="1" applyBorder="1" applyAlignment="1">
      <alignment horizontal="center" vertical="top" wrapText="1"/>
    </xf>
    <xf numFmtId="0" fontId="16" fillId="0" borderId="57" xfId="8" applyFont="1" applyBorder="1" applyAlignment="1">
      <alignment horizontal="center" vertical="top" wrapText="1"/>
    </xf>
    <xf numFmtId="0" fontId="16" fillId="0" borderId="44" xfId="8" applyFont="1" applyBorder="1" applyAlignment="1">
      <alignment horizontal="center" vertical="top" wrapText="1"/>
    </xf>
    <xf numFmtId="0" fontId="27" fillId="4" borderId="31" xfId="10" applyFont="1" applyFill="1" applyBorder="1" applyAlignment="1">
      <alignment horizontal="left" vertical="center"/>
    </xf>
    <xf numFmtId="0" fontId="27" fillId="4" borderId="32" xfId="10" applyFont="1" applyFill="1" applyBorder="1" applyAlignment="1">
      <alignment horizontal="left" vertical="center"/>
    </xf>
    <xf numFmtId="0" fontId="27" fillId="4" borderId="33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 wrapText="1"/>
    </xf>
    <xf numFmtId="0" fontId="27" fillId="0" borderId="10" xfId="10" applyFont="1" applyFill="1" applyBorder="1" applyAlignment="1">
      <alignment horizontal="left" vertical="center" wrapText="1"/>
    </xf>
    <xf numFmtId="3" fontId="25" fillId="0" borderId="29" xfId="10" applyNumberFormat="1" applyFont="1" applyFill="1" applyBorder="1" applyAlignment="1">
      <alignment horizontal="right" vertical="center"/>
    </xf>
    <xf numFmtId="0" fontId="40" fillId="0" borderId="0" xfId="12" applyFont="1" applyAlignment="1">
      <alignment horizontal="center"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14" xfId="10" applyFont="1" applyFill="1" applyBorder="1" applyAlignment="1">
      <alignment horizontal="left" vertical="center" wrapText="1"/>
    </xf>
    <xf numFmtId="0" fontId="27" fillId="4" borderId="39" xfId="10" applyFont="1" applyFill="1" applyBorder="1" applyAlignment="1">
      <alignment horizontal="left" vertical="center"/>
    </xf>
    <xf numFmtId="0" fontId="27" fillId="4" borderId="9" xfId="10" applyFont="1" applyFill="1" applyBorder="1" applyAlignment="1">
      <alignment horizontal="left" vertical="center"/>
    </xf>
    <xf numFmtId="0" fontId="27" fillId="4" borderId="7" xfId="10" applyFont="1" applyFill="1" applyBorder="1" applyAlignment="1">
      <alignment horizontal="left" vertical="center"/>
    </xf>
    <xf numFmtId="0" fontId="27" fillId="4" borderId="22" xfId="10" applyFont="1" applyFill="1" applyBorder="1" applyAlignment="1">
      <alignment horizontal="left" vertical="center"/>
    </xf>
    <xf numFmtId="0" fontId="27" fillId="4" borderId="4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/>
    </xf>
    <xf numFmtId="0" fontId="27" fillId="0" borderId="10" xfId="10" applyFont="1" applyFill="1" applyBorder="1" applyAlignment="1">
      <alignment horizontal="left" vertical="center"/>
    </xf>
    <xf numFmtId="0" fontId="27" fillId="4" borderId="10" xfId="10" applyFont="1" applyFill="1" applyBorder="1" applyAlignment="1">
      <alignment horizontal="left" vertical="center"/>
    </xf>
    <xf numFmtId="0" fontId="29" fillId="6" borderId="31" xfId="10" applyFont="1" applyFill="1" applyBorder="1" applyAlignment="1">
      <alignment horizontal="center" vertical="center"/>
    </xf>
    <xf numFmtId="0" fontId="29" fillId="6" borderId="32" xfId="10" applyFont="1" applyFill="1" applyBorder="1" applyAlignment="1">
      <alignment horizontal="center" vertical="center"/>
    </xf>
    <xf numFmtId="0" fontId="29" fillId="6" borderId="34" xfId="10" applyFont="1" applyFill="1" applyBorder="1" applyAlignment="1">
      <alignment horizontal="center" vertical="center"/>
    </xf>
    <xf numFmtId="0" fontId="20" fillId="6" borderId="18" xfId="10" applyFont="1" applyFill="1" applyBorder="1" applyAlignment="1">
      <alignment horizontal="center" vertical="center"/>
    </xf>
    <xf numFmtId="0" fontId="20" fillId="6" borderId="33" xfId="10" applyFont="1" applyFill="1" applyBorder="1" applyAlignment="1">
      <alignment horizontal="center" vertical="center"/>
    </xf>
    <xf numFmtId="0" fontId="20" fillId="6" borderId="16" xfId="10" applyFont="1" applyFill="1" applyBorder="1" applyAlignment="1">
      <alignment horizontal="center" vertical="center"/>
    </xf>
    <xf numFmtId="0" fontId="20" fillId="6" borderId="17" xfId="10" applyFont="1" applyFill="1" applyBorder="1" applyAlignment="1">
      <alignment horizontal="center" vertical="center"/>
    </xf>
    <xf numFmtId="0" fontId="20" fillId="6" borderId="19" xfId="10" applyFont="1" applyFill="1" applyBorder="1" applyAlignment="1">
      <alignment horizontal="center" vertical="center"/>
    </xf>
    <xf numFmtId="0" fontId="20" fillId="6" borderId="20" xfId="10" applyFont="1" applyFill="1" applyBorder="1" applyAlignment="1">
      <alignment horizontal="center" vertical="center"/>
    </xf>
    <xf numFmtId="0" fontId="20" fillId="6" borderId="3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0" fillId="6" borderId="11" xfId="10" applyFont="1" applyFill="1" applyBorder="1" applyAlignment="1">
      <alignment horizontal="center" vertical="center"/>
    </xf>
    <xf numFmtId="0" fontId="20" fillId="6" borderId="21" xfId="10" applyFont="1" applyFill="1" applyBorder="1" applyAlignment="1">
      <alignment horizontal="center" vertical="center"/>
    </xf>
    <xf numFmtId="0" fontId="19" fillId="5" borderId="53" xfId="10" applyFont="1" applyFill="1" applyBorder="1" applyAlignment="1">
      <alignment horizontal="center" vertical="center"/>
    </xf>
    <xf numFmtId="0" fontId="19" fillId="5" borderId="41" xfId="10" applyFont="1" applyFill="1" applyBorder="1" applyAlignment="1">
      <alignment horizontal="center" vertical="center"/>
    </xf>
    <xf numFmtId="0" fontId="19" fillId="5" borderId="54" xfId="10" applyFont="1" applyFill="1" applyBorder="1" applyAlignment="1">
      <alignment horizontal="center" vertical="center"/>
    </xf>
    <xf numFmtId="188" fontId="20" fillId="5" borderId="41" xfId="10" applyNumberFormat="1" applyFont="1" applyFill="1" applyBorder="1" applyAlignment="1">
      <alignment horizontal="right" vertical="center"/>
    </xf>
    <xf numFmtId="188" fontId="20" fillId="5" borderId="42" xfId="10" applyNumberFormat="1" applyFont="1" applyFill="1" applyBorder="1" applyAlignment="1">
      <alignment horizontal="right" vertical="center"/>
    </xf>
    <xf numFmtId="0" fontId="28" fillId="6" borderId="16" xfId="10" applyFont="1" applyFill="1" applyBorder="1" applyAlignment="1">
      <alignment horizontal="center" vertical="center" wrapText="1"/>
    </xf>
    <xf numFmtId="0" fontId="28" fillId="6" borderId="1" xfId="10" applyFont="1" applyFill="1" applyBorder="1" applyAlignment="1">
      <alignment horizontal="center" vertical="center" wrapText="1"/>
    </xf>
    <xf numFmtId="0" fontId="20" fillId="6" borderId="34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left" vertical="center"/>
    </xf>
    <xf numFmtId="0" fontId="27" fillId="7" borderId="9" xfId="10" applyFont="1" applyFill="1" applyBorder="1" applyAlignment="1">
      <alignment horizontal="left" vertical="center"/>
    </xf>
    <xf numFmtId="0" fontId="27" fillId="7" borderId="10" xfId="10" applyFont="1" applyFill="1" applyBorder="1" applyAlignment="1">
      <alignment horizontal="left" vertical="center"/>
    </xf>
    <xf numFmtId="0" fontId="27" fillId="4" borderId="43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 wrapText="1"/>
    </xf>
    <xf numFmtId="0" fontId="27" fillId="7" borderId="10" xfId="10" applyFont="1" applyFill="1" applyBorder="1" applyAlignment="1">
      <alignment horizontal="left" vertical="center" wrapText="1"/>
    </xf>
    <xf numFmtId="0" fontId="28" fillId="6" borderId="4" xfId="10" applyFont="1" applyFill="1" applyBorder="1" applyAlignment="1">
      <alignment horizontal="center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10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2" fillId="3" borderId="8" xfId="6" applyNumberFormat="1" applyFont="1" applyFill="1" applyBorder="1" applyAlignment="1">
      <alignment horizontal="center" vertical="center" wrapText="1"/>
    </xf>
    <xf numFmtId="41" fontId="12" fillId="3" borderId="9" xfId="6" applyNumberFormat="1" applyFont="1" applyFill="1" applyBorder="1" applyAlignment="1">
      <alignment horizontal="center" vertical="center" wrapText="1"/>
    </xf>
    <xf numFmtId="41" fontId="12" fillId="3" borderId="10" xfId="6" applyNumberFormat="1" applyFont="1" applyFill="1" applyBorder="1" applyAlignment="1">
      <alignment horizontal="center" vertical="center" wrapText="1"/>
    </xf>
    <xf numFmtId="0" fontId="49" fillId="11" borderId="4" xfId="5" applyFont="1" applyFill="1" applyBorder="1" applyAlignment="1">
      <alignment horizontal="center" vertical="center"/>
    </xf>
    <xf numFmtId="0" fontId="50" fillId="11" borderId="8" xfId="3" applyNumberFormat="1" applyFont="1" applyFill="1" applyBorder="1" applyAlignment="1">
      <alignment horizontal="center" vertical="center" shrinkToFit="1"/>
    </xf>
    <xf numFmtId="0" fontId="50" fillId="11" borderId="9" xfId="3" applyNumberFormat="1" applyFont="1" applyFill="1" applyBorder="1" applyAlignment="1">
      <alignment horizontal="center" vertical="center" shrinkToFit="1"/>
    </xf>
    <xf numFmtId="0" fontId="50" fillId="11" borderId="10" xfId="3" applyNumberFormat="1" applyFont="1" applyFill="1" applyBorder="1" applyAlignment="1">
      <alignment horizontal="center" vertical="center" shrinkToFit="1"/>
    </xf>
    <xf numFmtId="0" fontId="50" fillId="11" borderId="8" xfId="5" applyNumberFormat="1" applyFont="1" applyFill="1" applyBorder="1" applyAlignment="1">
      <alignment horizontal="center" vertical="center"/>
    </xf>
    <xf numFmtId="0" fontId="50" fillId="11" borderId="9" xfId="5" applyNumberFormat="1" applyFont="1" applyFill="1" applyBorder="1" applyAlignment="1">
      <alignment horizontal="center" vertical="center"/>
    </xf>
    <xf numFmtId="0" fontId="50" fillId="11" borderId="10" xfId="5" applyNumberFormat="1" applyFont="1" applyFill="1" applyBorder="1" applyAlignment="1">
      <alignment horizontal="center" vertical="center"/>
    </xf>
    <xf numFmtId="0" fontId="49" fillId="11" borderId="8" xfId="5" applyFont="1" applyFill="1" applyBorder="1" applyAlignment="1">
      <alignment horizontal="center" vertical="center"/>
    </xf>
    <xf numFmtId="0" fontId="49" fillId="11" borderId="9" xfId="5" applyFont="1" applyFill="1" applyBorder="1" applyAlignment="1">
      <alignment horizontal="center" vertical="center"/>
    </xf>
    <xf numFmtId="0" fontId="49" fillId="11" borderId="10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 wrapText="1"/>
    </xf>
    <xf numFmtId="49" fontId="47" fillId="0" borderId="59" xfId="0" applyNumberFormat="1" applyFont="1" applyBorder="1" applyAlignment="1">
      <alignment horizontal="center" vertical="center" wrapText="1"/>
    </xf>
    <xf numFmtId="49" fontId="47" fillId="0" borderId="60" xfId="0" applyNumberFormat="1" applyFont="1" applyBorder="1" applyAlignment="1">
      <alignment horizontal="center" vertical="center" wrapText="1"/>
    </xf>
    <xf numFmtId="0" fontId="42" fillId="0" borderId="4" xfId="5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2" fillId="10" borderId="4" xfId="5" applyFont="1" applyFill="1" applyBorder="1" applyAlignment="1">
      <alignment horizontal="center" vertical="center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wrapText="1"/>
    </xf>
    <xf numFmtId="49" fontId="47" fillId="0" borderId="66" xfId="0" applyNumberFormat="1" applyFont="1" applyBorder="1" applyAlignment="1">
      <alignment horizontal="center" vertical="center" wrapText="1"/>
    </xf>
  </cellXfs>
  <cellStyles count="350">
    <cellStyle name="20% - 강조색1" xfId="317" builtinId="30" customBuiltin="1"/>
    <cellStyle name="20% - 강조색2" xfId="321" builtinId="34" customBuiltin="1"/>
    <cellStyle name="20% - 강조색3" xfId="325" builtinId="38" customBuiltin="1"/>
    <cellStyle name="20% - 강조색4" xfId="329" builtinId="42" customBuiltin="1"/>
    <cellStyle name="20% - 강조색5" xfId="333" builtinId="46" customBuiltin="1"/>
    <cellStyle name="20% - 강조색6" xfId="337" builtinId="50" customBuiltin="1"/>
    <cellStyle name="40% - 강조색1" xfId="318" builtinId="31" customBuiltin="1"/>
    <cellStyle name="40% - 강조색2" xfId="322" builtinId="35" customBuiltin="1"/>
    <cellStyle name="40% - 강조색3" xfId="326" builtinId="39" customBuiltin="1"/>
    <cellStyle name="40% - 강조색4" xfId="330" builtinId="43" customBuiltin="1"/>
    <cellStyle name="40% - 강조색5" xfId="334" builtinId="47" customBuiltin="1"/>
    <cellStyle name="40% - 강조색6" xfId="338" builtinId="51" customBuiltin="1"/>
    <cellStyle name="60% - 강조색1" xfId="319" builtinId="32" customBuiltin="1"/>
    <cellStyle name="60% - 강조색1 2" xfId="344"/>
    <cellStyle name="60% - 강조색2" xfId="323" builtinId="36" customBuiltin="1"/>
    <cellStyle name="60% - 강조색2 2" xfId="345"/>
    <cellStyle name="60% - 강조색3" xfId="327" builtinId="40" customBuiltin="1"/>
    <cellStyle name="60% - 강조색3 2" xfId="346"/>
    <cellStyle name="60% - 강조색4" xfId="331" builtinId="44" customBuiltin="1"/>
    <cellStyle name="60% - 강조색4 2" xfId="347"/>
    <cellStyle name="60% - 강조색5" xfId="335" builtinId="48" customBuiltin="1"/>
    <cellStyle name="60% - 강조색5 2" xfId="348"/>
    <cellStyle name="60% - 강조색6" xfId="339" builtinId="52" customBuiltin="1"/>
    <cellStyle name="60% - 강조색6 2" xfId="349"/>
    <cellStyle name="강조색1" xfId="316" builtinId="29" customBuiltin="1"/>
    <cellStyle name="강조색2" xfId="320" builtinId="33" customBuiltin="1"/>
    <cellStyle name="강조색3" xfId="324" builtinId="37" customBuiltin="1"/>
    <cellStyle name="강조색4" xfId="328" builtinId="41" customBuiltin="1"/>
    <cellStyle name="강조색5" xfId="332" builtinId="45" customBuiltin="1"/>
    <cellStyle name="강조색6" xfId="336" builtinId="49" customBuiltin="1"/>
    <cellStyle name="경고문" xfId="312" builtinId="11" customBuiltin="1"/>
    <cellStyle name="계산" xfId="309" builtinId="22" customBuiltin="1"/>
    <cellStyle name="나쁨" xfId="305" builtinId="27" customBuiltin="1"/>
    <cellStyle name="메모" xfId="313" builtinId="10" customBuiltin="1"/>
    <cellStyle name="보통" xfId="306" builtinId="28" customBuiltin="1"/>
    <cellStyle name="보통 2" xfId="343"/>
    <cellStyle name="설명 텍스트" xfId="314" builtinId="53" customBuiltin="1"/>
    <cellStyle name="셀 확인" xfId="311" builtinId="23" customBuiltin="1"/>
    <cellStyle name="쉼표 [0]" xfId="1" builtinId="6"/>
    <cellStyle name="쉼표 [0] 2" xfId="4"/>
    <cellStyle name="쉼표 [0] 2 2" xfId="7"/>
    <cellStyle name="쉼표 [0] 2 2 2" xfId="157"/>
    <cellStyle name="쉼표 [0] 2 2 3" xfId="297"/>
    <cellStyle name="쉼표 [0] 2 3" xfId="156"/>
    <cellStyle name="쉼표 [0] 2 3 2" xfId="340"/>
    <cellStyle name="쉼표 [0] 2 4" xfId="296"/>
    <cellStyle name="쉼표 [0] 3" xfId="6"/>
    <cellStyle name="쉼표 [0] 3 10" xfId="292"/>
    <cellStyle name="쉼표 [0] 3 2" xfId="9"/>
    <cellStyle name="쉼표 [0] 3 2 2" xfId="158"/>
    <cellStyle name="쉼표 [0] 3 3" xfId="15"/>
    <cellStyle name="쉼표 [0] 3 3 2" xfId="159"/>
    <cellStyle name="쉼표 [0] 3 4" xfId="16"/>
    <cellStyle name="쉼표 [0] 3 4 2" xfId="160"/>
    <cellStyle name="쉼표 [0] 3 5" xfId="17"/>
    <cellStyle name="쉼표 [0] 3 5 2" xfId="161"/>
    <cellStyle name="쉼표 [0] 3 6" xfId="18"/>
    <cellStyle name="쉼표 [0] 3 6 2" xfId="162"/>
    <cellStyle name="쉼표 [0] 3 7" xfId="19"/>
    <cellStyle name="쉼표 [0] 3 8" xfId="20"/>
    <cellStyle name="쉼표 [0] 3 8 2" xfId="163"/>
    <cellStyle name="쉼표 [0] 3 9" xfId="21"/>
    <cellStyle name="쉼표 [0] 3 9 2" xfId="164"/>
    <cellStyle name="쉼표 [0] 4" xfId="13"/>
    <cellStyle name="쉼표 [0] 4 2" xfId="22"/>
    <cellStyle name="쉼표 [0] 4 2 2" xfId="23"/>
    <cellStyle name="쉼표 [0] 4 2 2 2" xfId="166"/>
    <cellStyle name="쉼표 [0] 4 2 3" xfId="24"/>
    <cellStyle name="쉼표 [0] 4 2 3 2" xfId="167"/>
    <cellStyle name="쉼표 [0] 4 2 4" xfId="165"/>
    <cellStyle name="쉼표 [0] 4 3" xfId="25"/>
    <cellStyle name="쉼표 [0] 4 3 2" xfId="168"/>
    <cellStyle name="쉼표 [0] 4 4" xfId="26"/>
    <cellStyle name="쉼표 [0] 4 4 2" xfId="169"/>
    <cellStyle name="쉼표 [0] 4 5" xfId="27"/>
    <cellStyle name="쉼표 [0] 4 5 2" xfId="170"/>
    <cellStyle name="쉼표 [0] 4 6" xfId="28"/>
    <cellStyle name="쉼표 [0] 4 6 2" xfId="171"/>
    <cellStyle name="쉼표 [0] 4 7" xfId="29"/>
    <cellStyle name="쉼표 [0] 4 8" xfId="30"/>
    <cellStyle name="쉼표 [0] 4 8 2" xfId="172"/>
    <cellStyle name="쉼표 [0] 5" xfId="14"/>
    <cellStyle name="쉼표 [0] 5 2" xfId="173"/>
    <cellStyle name="연결된 셀" xfId="310" builtinId="24" customBuiltin="1"/>
    <cellStyle name="요약" xfId="315" builtinId="25" customBuiltin="1"/>
    <cellStyle name="입력" xfId="307" builtinId="20" customBuiltin="1"/>
    <cellStyle name="제목" xfId="299" builtinId="15" customBuiltin="1"/>
    <cellStyle name="제목 1" xfId="300" builtinId="16" customBuiltin="1"/>
    <cellStyle name="제목 2" xfId="301" builtinId="17" customBuiltin="1"/>
    <cellStyle name="제목 3" xfId="302" builtinId="18" customBuiltin="1"/>
    <cellStyle name="제목 4" xfId="303" builtinId="19" customBuiltin="1"/>
    <cellStyle name="제목 5" xfId="342"/>
    <cellStyle name="좋음" xfId="304" builtinId="26" customBuiltin="1"/>
    <cellStyle name="출력" xfId="308" builtinId="21" customBuiltin="1"/>
    <cellStyle name="통화 [0] 2" xfId="293"/>
    <cellStyle name="표준" xfId="0" builtinId="0"/>
    <cellStyle name="표준 15" xfId="10"/>
    <cellStyle name="표준 15 2" xfId="31"/>
    <cellStyle name="표준 2" xfId="5"/>
    <cellStyle name="표준 2 10" xfId="32"/>
    <cellStyle name="표준 2 10 2" xfId="174"/>
    <cellStyle name="표준 2 11" xfId="33"/>
    <cellStyle name="표준 2 11 2" xfId="175"/>
    <cellStyle name="표준 2 12" xfId="34"/>
    <cellStyle name="표준 2 13" xfId="155"/>
    <cellStyle name="표준 2 13 2" xfId="341"/>
    <cellStyle name="표준 2 2" xfId="35"/>
    <cellStyle name="표준 2 2 10" xfId="36"/>
    <cellStyle name="표준 2 2 10 2" xfId="177"/>
    <cellStyle name="표준 2 2 11" xfId="176"/>
    <cellStyle name="표준 2 2 2" xfId="37"/>
    <cellStyle name="표준 2 2 2 2" xfId="178"/>
    <cellStyle name="표준 2 2 3" xfId="38"/>
    <cellStyle name="표준 2 2 3 2" xfId="179"/>
    <cellStyle name="표준 2 2 4" xfId="39"/>
    <cellStyle name="표준 2 2 4 2" xfId="180"/>
    <cellStyle name="표준 2 2 5" xfId="40"/>
    <cellStyle name="표준 2 2 5 2" xfId="181"/>
    <cellStyle name="표준 2 2 6" xfId="41"/>
    <cellStyle name="표준 2 2 6 2" xfId="182"/>
    <cellStyle name="표준 2 2 7" xfId="42"/>
    <cellStyle name="표준 2 2 7 2" xfId="183"/>
    <cellStyle name="표준 2 2 8" xfId="43"/>
    <cellStyle name="표준 2 2 8 2" xfId="184"/>
    <cellStyle name="표준 2 2 9" xfId="44"/>
    <cellStyle name="표준 2 2 9 2" xfId="185"/>
    <cellStyle name="표준 2 3" xfId="3"/>
    <cellStyle name="표준 2 3 10" xfId="154"/>
    <cellStyle name="표준 2 3 2" xfId="45"/>
    <cellStyle name="표준 2 3 2 2" xfId="186"/>
    <cellStyle name="표준 2 3 3" xfId="46"/>
    <cellStyle name="표준 2 3 3 2" xfId="187"/>
    <cellStyle name="표준 2 3 4" xfId="47"/>
    <cellStyle name="표준 2 3 4 2" xfId="188"/>
    <cellStyle name="표준 2 3 5" xfId="48"/>
    <cellStyle name="표준 2 3 5 2" xfId="189"/>
    <cellStyle name="표준 2 3 6" xfId="49"/>
    <cellStyle name="표준 2 3 6 2" xfId="190"/>
    <cellStyle name="표준 2 3 7" xfId="50"/>
    <cellStyle name="표준 2 3 7 2" xfId="191"/>
    <cellStyle name="표준 2 3 8" xfId="51"/>
    <cellStyle name="표준 2 3 8 2" xfId="192"/>
    <cellStyle name="표준 2 3 9" xfId="52"/>
    <cellStyle name="표준 2 3 9 2" xfId="193"/>
    <cellStyle name="표준 2 4" xfId="53"/>
    <cellStyle name="표준 2 4 2" xfId="194"/>
    <cellStyle name="표준 2 5" xfId="54"/>
    <cellStyle name="표준 2 5 2" xfId="195"/>
    <cellStyle name="표준 2 6" xfId="55"/>
    <cellStyle name="표준 2 6 2" xfId="196"/>
    <cellStyle name="표준 2 7" xfId="56"/>
    <cellStyle name="표준 2 7 2" xfId="197"/>
    <cellStyle name="표준 2 8" xfId="57"/>
    <cellStyle name="표준 2 8 2" xfId="198"/>
    <cellStyle name="표준 2 9" xfId="58"/>
    <cellStyle name="표준 2 9 2" xfId="199"/>
    <cellStyle name="표준 3" xfId="59"/>
    <cellStyle name="표준 3 10" xfId="60"/>
    <cellStyle name="표준 3 10 2" xfId="200"/>
    <cellStyle name="표준 3 11" xfId="61"/>
    <cellStyle name="표준 3 11 2" xfId="201"/>
    <cellStyle name="표준 3 12" xfId="62"/>
    <cellStyle name="표준 3 12 2" xfId="202"/>
    <cellStyle name="표준 3 13" xfId="63"/>
    <cellStyle name="표준 3 13 2" xfId="203"/>
    <cellStyle name="표준 3 14" xfId="11"/>
    <cellStyle name="표준 3 14 2" xfId="64"/>
    <cellStyle name="표준 3 15" xfId="294"/>
    <cellStyle name="표준 3 16" xfId="298"/>
    <cellStyle name="표준 3 2" xfId="65"/>
    <cellStyle name="표준 3 2 10" xfId="66"/>
    <cellStyle name="표준 3 2 10 2" xfId="205"/>
    <cellStyle name="표준 3 2 11" xfId="67"/>
    <cellStyle name="표준 3 2 11 2" xfId="206"/>
    <cellStyle name="표준 3 2 12" xfId="68"/>
    <cellStyle name="표준 3 2 12 2" xfId="207"/>
    <cellStyle name="표준 3 2 13" xfId="204"/>
    <cellStyle name="표준 3 2 2" xfId="69"/>
    <cellStyle name="표준 3 2 2 10" xfId="70"/>
    <cellStyle name="표준 3 2 2 10 2" xfId="209"/>
    <cellStyle name="표준 3 2 2 11" xfId="208"/>
    <cellStyle name="표준 3 2 2 2" xfId="71"/>
    <cellStyle name="표준 3 2 2 2 2" xfId="210"/>
    <cellStyle name="표준 3 2 2 3" xfId="72"/>
    <cellStyle name="표준 3 2 2 3 2" xfId="211"/>
    <cellStyle name="표준 3 2 2 4" xfId="73"/>
    <cellStyle name="표준 3 2 2 4 2" xfId="212"/>
    <cellStyle name="표준 3 2 2 5" xfId="74"/>
    <cellStyle name="표준 3 2 2 5 2" xfId="213"/>
    <cellStyle name="표준 3 2 2 6" xfId="75"/>
    <cellStyle name="표준 3 2 2 6 2" xfId="214"/>
    <cellStyle name="표준 3 2 2 7" xfId="76"/>
    <cellStyle name="표준 3 2 2 7 2" xfId="215"/>
    <cellStyle name="표준 3 2 2 8" xfId="77"/>
    <cellStyle name="표준 3 2 2 8 2" xfId="216"/>
    <cellStyle name="표준 3 2 2 9" xfId="78"/>
    <cellStyle name="표준 3 2 2 9 2" xfId="217"/>
    <cellStyle name="표준 3 2 3" xfId="79"/>
    <cellStyle name="표준 3 2 3 10" xfId="80"/>
    <cellStyle name="표준 3 2 3 10 2" xfId="219"/>
    <cellStyle name="표준 3 2 3 11" xfId="218"/>
    <cellStyle name="표준 3 2 3 2" xfId="81"/>
    <cellStyle name="표준 3 2 3 2 2" xfId="220"/>
    <cellStyle name="표준 3 2 3 3" xfId="82"/>
    <cellStyle name="표준 3 2 3 3 2" xfId="221"/>
    <cellStyle name="표준 3 2 3 4" xfId="83"/>
    <cellStyle name="표준 3 2 3 4 2" xfId="222"/>
    <cellStyle name="표준 3 2 3 5" xfId="84"/>
    <cellStyle name="표준 3 2 3 5 2" xfId="223"/>
    <cellStyle name="표준 3 2 3 6" xfId="85"/>
    <cellStyle name="표준 3 2 3 6 2" xfId="224"/>
    <cellStyle name="표준 3 2 3 7" xfId="86"/>
    <cellStyle name="표준 3 2 3 7 2" xfId="225"/>
    <cellStyle name="표준 3 2 3 8" xfId="87"/>
    <cellStyle name="표준 3 2 3 8 2" xfId="226"/>
    <cellStyle name="표준 3 2 3 9" xfId="88"/>
    <cellStyle name="표준 3 2 3 9 2" xfId="227"/>
    <cellStyle name="표준 3 2 4" xfId="89"/>
    <cellStyle name="표준 3 2 4 2" xfId="228"/>
    <cellStyle name="표준 3 2 5" xfId="90"/>
    <cellStyle name="표준 3 2 5 2" xfId="229"/>
    <cellStyle name="표준 3 2 6" xfId="91"/>
    <cellStyle name="표준 3 2 6 2" xfId="230"/>
    <cellStyle name="표준 3 2 7" xfId="92"/>
    <cellStyle name="표준 3 2 7 2" xfId="231"/>
    <cellStyle name="표준 3 2 8" xfId="93"/>
    <cellStyle name="표준 3 2 8 2" xfId="232"/>
    <cellStyle name="표준 3 2 9" xfId="94"/>
    <cellStyle name="표준 3 2 9 2" xfId="233"/>
    <cellStyle name="표준 3 3" xfId="95"/>
    <cellStyle name="표준 3 3 10" xfId="96"/>
    <cellStyle name="표준 3 3 10 2" xfId="235"/>
    <cellStyle name="표준 3 3 11" xfId="234"/>
    <cellStyle name="표준 3 3 2" xfId="97"/>
    <cellStyle name="표준 3 3 2 2" xfId="236"/>
    <cellStyle name="표준 3 3 3" xfId="98"/>
    <cellStyle name="표준 3 3 3 2" xfId="237"/>
    <cellStyle name="표준 3 3 4" xfId="99"/>
    <cellStyle name="표준 3 3 4 2" xfId="238"/>
    <cellStyle name="표준 3 3 5" xfId="100"/>
    <cellStyle name="표준 3 3 5 2" xfId="239"/>
    <cellStyle name="표준 3 3 6" xfId="101"/>
    <cellStyle name="표준 3 3 6 2" xfId="240"/>
    <cellStyle name="표준 3 3 7" xfId="102"/>
    <cellStyle name="표준 3 3 7 2" xfId="241"/>
    <cellStyle name="표준 3 3 8" xfId="103"/>
    <cellStyle name="표준 3 3 8 2" xfId="242"/>
    <cellStyle name="표준 3 3 9" xfId="104"/>
    <cellStyle name="표준 3 3 9 2" xfId="243"/>
    <cellStyle name="표준 3 4" xfId="105"/>
    <cellStyle name="표준 3 4 10" xfId="106"/>
    <cellStyle name="표준 3 4 10 2" xfId="245"/>
    <cellStyle name="표준 3 4 11" xfId="244"/>
    <cellStyle name="표준 3 4 2" xfId="107"/>
    <cellStyle name="표준 3 4 2 2" xfId="246"/>
    <cellStyle name="표준 3 4 3" xfId="108"/>
    <cellStyle name="표준 3 4 3 2" xfId="247"/>
    <cellStyle name="표준 3 4 4" xfId="109"/>
    <cellStyle name="표준 3 4 4 2" xfId="248"/>
    <cellStyle name="표준 3 4 5" xfId="110"/>
    <cellStyle name="표준 3 4 5 2" xfId="249"/>
    <cellStyle name="표준 3 4 6" xfId="111"/>
    <cellStyle name="표준 3 4 6 2" xfId="250"/>
    <cellStyle name="표준 3 4 7" xfId="112"/>
    <cellStyle name="표준 3 4 7 2" xfId="251"/>
    <cellStyle name="표준 3 4 8" xfId="113"/>
    <cellStyle name="표준 3 4 8 2" xfId="252"/>
    <cellStyle name="표준 3 4 9" xfId="114"/>
    <cellStyle name="표준 3 4 9 2" xfId="253"/>
    <cellStyle name="표준 3 5" xfId="115"/>
    <cellStyle name="표준 3 5 2" xfId="254"/>
    <cellStyle name="표준 3 6" xfId="116"/>
    <cellStyle name="표준 3 6 2" xfId="255"/>
    <cellStyle name="표준 3 7" xfId="117"/>
    <cellStyle name="표준 3 7 2" xfId="256"/>
    <cellStyle name="표준 3 8" xfId="118"/>
    <cellStyle name="표준 3 8 2" xfId="257"/>
    <cellStyle name="표준 3 9" xfId="119"/>
    <cellStyle name="표준 3 9 2" xfId="258"/>
    <cellStyle name="표준 4" xfId="8"/>
    <cellStyle name="표준 4 10" xfId="120"/>
    <cellStyle name="표준 4 10 2" xfId="259"/>
    <cellStyle name="표준 4 11" xfId="121"/>
    <cellStyle name="표준 4 11 2" xfId="260"/>
    <cellStyle name="표준 4 12" xfId="122"/>
    <cellStyle name="표준 4 12 2" xfId="261"/>
    <cellStyle name="표준 4 13" xfId="123"/>
    <cellStyle name="표준 4 13 2" xfId="262"/>
    <cellStyle name="표준 4 14" xfId="124"/>
    <cellStyle name="표준 4 14 2" xfId="125"/>
    <cellStyle name="표준 4 14 2 2" xfId="264"/>
    <cellStyle name="표준 4 14 3" xfId="263"/>
    <cellStyle name="표준 4 15" xfId="126"/>
    <cellStyle name="표준 4 15 2" xfId="265"/>
    <cellStyle name="표준 4 16" xfId="127"/>
    <cellStyle name="표준 4 17" xfId="128"/>
    <cellStyle name="표준 4 17 2" xfId="266"/>
    <cellStyle name="표준 4 18" xfId="129"/>
    <cellStyle name="표준 4 18 2" xfId="267"/>
    <cellStyle name="표준 4 19" xfId="295"/>
    <cellStyle name="표준 4 2" xfId="2"/>
    <cellStyle name="표준 4 2 2" xfId="268"/>
    <cellStyle name="표준 4 3" xfId="130"/>
    <cellStyle name="표준 4 3 2" xfId="269"/>
    <cellStyle name="표준 4 4" xfId="131"/>
    <cellStyle name="표준 4 4 2" xfId="270"/>
    <cellStyle name="표준 4 5" xfId="132"/>
    <cellStyle name="표준 4 5 2" xfId="271"/>
    <cellStyle name="표준 4 6" xfId="133"/>
    <cellStyle name="표준 4 6 2" xfId="272"/>
    <cellStyle name="표준 4 7" xfId="134"/>
    <cellStyle name="표준 4 7 2" xfId="273"/>
    <cellStyle name="표준 4 8" xfId="135"/>
    <cellStyle name="표준 4 8 2" xfId="274"/>
    <cellStyle name="표준 4 9" xfId="136"/>
    <cellStyle name="표준 4 9 2" xfId="275"/>
    <cellStyle name="표준 5" xfId="12"/>
    <cellStyle name="표준 5 10" xfId="137"/>
    <cellStyle name="표준 5 10 2" xfId="138"/>
    <cellStyle name="표준 5 10 2 2" xfId="277"/>
    <cellStyle name="표준 5 10 3" xfId="139"/>
    <cellStyle name="표준 5 10 3 2" xfId="278"/>
    <cellStyle name="표준 5 10 4" xfId="276"/>
    <cellStyle name="표준 5 11" xfId="140"/>
    <cellStyle name="표준 5 11 2" xfId="279"/>
    <cellStyle name="표준 5 12" xfId="141"/>
    <cellStyle name="표준 5 12 2" xfId="280"/>
    <cellStyle name="표준 5 13" xfId="142"/>
    <cellStyle name="표준 5 13 2" xfId="281"/>
    <cellStyle name="표준 5 14" xfId="143"/>
    <cellStyle name="표준 5 14 2" xfId="282"/>
    <cellStyle name="표준 5 15" xfId="144"/>
    <cellStyle name="표준 5 16" xfId="145"/>
    <cellStyle name="표준 5 16 2" xfId="283"/>
    <cellStyle name="표준 5 2" xfId="146"/>
    <cellStyle name="표준 5 2 2" xfId="284"/>
    <cellStyle name="표준 5 3" xfId="147"/>
    <cellStyle name="표준 5 3 2" xfId="285"/>
    <cellStyle name="표준 5 4" xfId="148"/>
    <cellStyle name="표준 5 4 2" xfId="286"/>
    <cellStyle name="표준 5 5" xfId="149"/>
    <cellStyle name="표준 5 5 2" xfId="287"/>
    <cellStyle name="표준 5 6" xfId="150"/>
    <cellStyle name="표준 5 6 2" xfId="288"/>
    <cellStyle name="표준 5 7" xfId="151"/>
    <cellStyle name="표준 5 7 2" xfId="289"/>
    <cellStyle name="표준 5 8" xfId="152"/>
    <cellStyle name="표준 5 8 2" xfId="290"/>
    <cellStyle name="표준 5 9" xfId="153"/>
    <cellStyle name="표준 5 9 2" xfId="29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youngmi/AppData/Roaming/Microsoft/Excel/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32"/>
  <sheetViews>
    <sheetView tabSelected="1" workbookViewId="0">
      <selection activeCell="J13" sqref="J13"/>
    </sheetView>
  </sheetViews>
  <sheetFormatPr defaultRowHeight="16.5"/>
  <cols>
    <col min="1" max="1" width="5.375" style="502" customWidth="1"/>
    <col min="2" max="2" width="18.125" style="502" customWidth="1"/>
    <col min="3" max="3" width="5.5" style="502" customWidth="1"/>
    <col min="4" max="5" width="9" style="502"/>
    <col min="6" max="6" width="4.375" style="502" customWidth="1"/>
    <col min="7" max="7" width="9.625" style="502" customWidth="1"/>
    <col min="8" max="8" width="9.125" style="502" customWidth="1"/>
    <col min="9" max="9" width="3.875" style="502" customWidth="1"/>
    <col min="10" max="10" width="12.125" style="502" customWidth="1"/>
    <col min="11" max="13" width="9" style="502"/>
    <col min="14" max="14" width="5.375" style="502" customWidth="1"/>
    <col min="15" max="16384" width="9" style="502"/>
  </cols>
  <sheetData>
    <row r="1" spans="1:14" ht="26.25">
      <c r="A1" s="508"/>
      <c r="B1" s="763" t="s">
        <v>273</v>
      </c>
      <c r="C1" s="763"/>
      <c r="D1" s="763"/>
      <c r="E1" s="763"/>
      <c r="F1" s="763"/>
      <c r="G1" s="763"/>
      <c r="H1" s="763"/>
      <c r="I1" s="763"/>
      <c r="J1" s="763"/>
      <c r="K1" s="503"/>
      <c r="L1" s="503"/>
      <c r="M1" s="504"/>
      <c r="N1" s="504"/>
    </row>
    <row r="2" spans="1:14" ht="5.25" customHeight="1">
      <c r="A2" s="508"/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</row>
    <row r="3" spans="1:14">
      <c r="A3" s="508"/>
      <c r="B3" s="505" t="s">
        <v>267</v>
      </c>
      <c r="C3" s="505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4"/>
    </row>
    <row r="4" spans="1:14" ht="16.5" customHeight="1">
      <c r="A4" s="508"/>
      <c r="B4" s="738" t="str">
        <f>총괄표!A1</f>
        <v>가족사랑요양원1</v>
      </c>
      <c r="C4" s="650" t="s">
        <v>568</v>
      </c>
      <c r="D4" s="650"/>
      <c r="E4" s="650"/>
      <c r="F4" s="758">
        <f>세입!V6</f>
        <v>292135000</v>
      </c>
      <c r="G4" s="758"/>
      <c r="H4" s="650" t="s">
        <v>400</v>
      </c>
      <c r="I4" s="650"/>
      <c r="J4" s="651">
        <f>세출!V6</f>
        <v>292135000</v>
      </c>
      <c r="K4" s="650" t="s">
        <v>401</v>
      </c>
      <c r="L4" s="650"/>
      <c r="M4" s="650"/>
      <c r="N4" s="509"/>
    </row>
    <row r="5" spans="1:14" ht="9.9499999999999993" customHeight="1">
      <c r="A5" s="508"/>
      <c r="B5" s="506"/>
      <c r="C5" s="506"/>
      <c r="D5" s="506"/>
      <c r="E5" s="506"/>
      <c r="F5" s="506"/>
      <c r="G5" s="506"/>
      <c r="H5" s="506"/>
      <c r="I5" s="506"/>
      <c r="J5" s="506"/>
      <c r="K5" s="506"/>
      <c r="L5" s="506"/>
      <c r="M5" s="506"/>
      <c r="N5" s="504"/>
    </row>
    <row r="6" spans="1:14">
      <c r="A6" s="508"/>
      <c r="B6" s="505" t="s">
        <v>268</v>
      </c>
      <c r="C6" s="505"/>
      <c r="D6" s="506"/>
      <c r="E6" s="506"/>
      <c r="F6" s="506"/>
      <c r="G6" s="506"/>
      <c r="H6" s="506"/>
      <c r="I6" s="506"/>
      <c r="J6" s="506"/>
      <c r="K6" s="506"/>
      <c r="L6" s="506"/>
      <c r="M6" s="506"/>
      <c r="N6" s="504"/>
    </row>
    <row r="7" spans="1:14" ht="20.100000000000001" customHeight="1">
      <c r="A7" s="508"/>
      <c r="B7" s="764" t="s">
        <v>280</v>
      </c>
      <c r="C7" s="764"/>
      <c r="D7" s="764"/>
      <c r="E7" s="764"/>
      <c r="F7" s="764"/>
      <c r="G7" s="764"/>
      <c r="H7" s="764"/>
      <c r="I7" s="764"/>
      <c r="J7" s="764"/>
      <c r="K7" s="764"/>
      <c r="L7" s="764"/>
      <c r="M7" s="764"/>
      <c r="N7" s="510"/>
    </row>
    <row r="8" spans="1:14" ht="7.5" customHeight="1">
      <c r="A8" s="508"/>
      <c r="B8" s="507"/>
      <c r="C8" s="648"/>
      <c r="D8" s="507"/>
      <c r="E8" s="507"/>
      <c r="F8" s="507"/>
      <c r="G8" s="507"/>
      <c r="H8" s="507"/>
      <c r="I8" s="507"/>
      <c r="J8" s="507"/>
      <c r="K8" s="507"/>
      <c r="L8" s="507"/>
      <c r="M8" s="507"/>
      <c r="N8" s="510"/>
    </row>
    <row r="9" spans="1:14" ht="15" customHeight="1">
      <c r="A9" s="508"/>
      <c r="B9" s="507"/>
      <c r="C9" s="648"/>
      <c r="D9" s="766" t="s">
        <v>528</v>
      </c>
      <c r="E9" s="767"/>
      <c r="F9" s="761">
        <f>세입!W7</f>
        <v>77729496</v>
      </c>
      <c r="G9" s="761"/>
      <c r="H9" s="761"/>
      <c r="I9" s="507"/>
      <c r="J9" s="507"/>
      <c r="K9" s="507"/>
      <c r="L9" s="507"/>
      <c r="M9" s="507"/>
      <c r="N9" s="510"/>
    </row>
    <row r="10" spans="1:14" ht="15" customHeight="1">
      <c r="A10" s="508"/>
      <c r="B10" s="507"/>
      <c r="C10" s="648"/>
      <c r="D10" s="759" t="s">
        <v>276</v>
      </c>
      <c r="E10" s="760"/>
      <c r="F10" s="761">
        <f>세입!W31</f>
        <v>0</v>
      </c>
      <c r="G10" s="761"/>
      <c r="H10" s="761"/>
      <c r="I10" s="507"/>
      <c r="J10" s="507"/>
      <c r="K10" s="507"/>
      <c r="L10" s="507"/>
      <c r="M10" s="507"/>
      <c r="N10" s="510"/>
    </row>
    <row r="11" spans="1:14" ht="15" customHeight="1">
      <c r="A11" s="508"/>
      <c r="B11" s="507"/>
      <c r="C11" s="648"/>
      <c r="D11" s="759" t="s">
        <v>277</v>
      </c>
      <c r="E11" s="760"/>
      <c r="F11" s="761">
        <f>세입!W39</f>
        <v>0</v>
      </c>
      <c r="G11" s="761"/>
      <c r="H11" s="761"/>
      <c r="I11" s="507"/>
      <c r="J11" s="507"/>
      <c r="K11" s="507"/>
      <c r="L11" s="507"/>
      <c r="M11" s="507"/>
      <c r="N11" s="510"/>
    </row>
    <row r="12" spans="1:14" ht="15" customHeight="1">
      <c r="A12" s="508"/>
      <c r="B12" s="507"/>
      <c r="C12" s="648"/>
      <c r="D12" s="759" t="s">
        <v>278</v>
      </c>
      <c r="E12" s="760"/>
      <c r="F12" s="761">
        <f>세입!W43</f>
        <v>171730512</v>
      </c>
      <c r="G12" s="761"/>
      <c r="H12" s="761"/>
      <c r="I12" s="507"/>
      <c r="J12" s="507"/>
      <c r="K12" s="507"/>
      <c r="L12" s="507"/>
      <c r="M12" s="507"/>
      <c r="N12" s="510"/>
    </row>
    <row r="13" spans="1:14" ht="15" customHeight="1">
      <c r="A13" s="508"/>
      <c r="B13" s="507"/>
      <c r="C13" s="648"/>
      <c r="D13" s="759" t="s">
        <v>279</v>
      </c>
      <c r="E13" s="760"/>
      <c r="F13" s="761">
        <f>세입!W49+세입!W53+세입!W59+세입!W65+세입!W72</f>
        <v>42674992</v>
      </c>
      <c r="G13" s="761"/>
      <c r="H13" s="761"/>
      <c r="I13" s="507"/>
      <c r="J13" s="507"/>
      <c r="K13" s="507"/>
      <c r="L13" s="507"/>
      <c r="M13" s="507"/>
      <c r="N13" s="510"/>
    </row>
    <row r="14" spans="1:14" ht="9" customHeight="1">
      <c r="A14" s="508"/>
      <c r="B14" s="507"/>
      <c r="C14" s="648"/>
      <c r="D14" s="765"/>
      <c r="E14" s="765"/>
      <c r="F14" s="507"/>
      <c r="G14" s="507"/>
      <c r="H14" s="507"/>
      <c r="I14" s="507"/>
      <c r="J14" s="507"/>
      <c r="K14" s="507"/>
      <c r="L14" s="507"/>
      <c r="M14" s="507"/>
      <c r="N14" s="510"/>
    </row>
    <row r="15" spans="1:14" ht="20.100000000000001" customHeight="1">
      <c r="A15" s="508"/>
      <c r="B15" s="507" t="s">
        <v>281</v>
      </c>
      <c r="C15" s="648"/>
      <c r="D15" s="507"/>
      <c r="E15" s="507"/>
      <c r="F15" s="507"/>
      <c r="G15" s="507"/>
      <c r="H15" s="507"/>
      <c r="I15" s="507"/>
      <c r="J15" s="507"/>
      <c r="K15" s="507"/>
      <c r="L15" s="507"/>
      <c r="M15" s="507"/>
      <c r="N15" s="510"/>
    </row>
    <row r="16" spans="1:14" ht="7.5" customHeight="1">
      <c r="A16" s="508"/>
      <c r="B16" s="507"/>
      <c r="C16" s="648"/>
      <c r="D16" s="507"/>
      <c r="E16" s="507"/>
      <c r="F16" s="507"/>
      <c r="G16" s="507"/>
      <c r="H16" s="507"/>
      <c r="I16" s="507"/>
      <c r="J16" s="507"/>
      <c r="K16" s="507"/>
      <c r="L16" s="507"/>
      <c r="M16" s="507"/>
      <c r="N16" s="510"/>
    </row>
    <row r="17" spans="1:16" ht="15" customHeight="1">
      <c r="A17" s="508"/>
      <c r="B17" s="507"/>
      <c r="C17" s="648"/>
      <c r="D17" s="759" t="s">
        <v>282</v>
      </c>
      <c r="E17" s="760"/>
      <c r="F17" s="768">
        <f>세출!W7</f>
        <v>244941000</v>
      </c>
      <c r="G17" s="769"/>
      <c r="H17" s="770"/>
      <c r="I17" s="507"/>
      <c r="J17" s="507"/>
      <c r="K17" s="507"/>
      <c r="L17" s="507"/>
      <c r="M17" s="507"/>
      <c r="N17" s="510"/>
    </row>
    <row r="18" spans="1:16" ht="15" customHeight="1">
      <c r="A18" s="508"/>
      <c r="B18" s="507"/>
      <c r="C18" s="648"/>
      <c r="D18" s="759" t="s">
        <v>283</v>
      </c>
      <c r="E18" s="760"/>
      <c r="F18" s="768">
        <f>세출!W56</f>
        <v>1600000</v>
      </c>
      <c r="G18" s="769"/>
      <c r="H18" s="770"/>
      <c r="I18" s="507"/>
      <c r="J18" s="507"/>
      <c r="K18" s="507"/>
      <c r="L18" s="507"/>
      <c r="M18" s="507"/>
      <c r="N18" s="510"/>
    </row>
    <row r="19" spans="1:16" ht="15" customHeight="1">
      <c r="A19" s="508"/>
      <c r="B19" s="507"/>
      <c r="C19" s="648"/>
      <c r="D19" s="759" t="s">
        <v>284</v>
      </c>
      <c r="E19" s="760"/>
      <c r="F19" s="768">
        <f>세출!W64</f>
        <v>45594000</v>
      </c>
      <c r="G19" s="769"/>
      <c r="H19" s="770"/>
      <c r="I19" s="507"/>
      <c r="J19" s="507"/>
      <c r="K19" s="507"/>
      <c r="L19" s="507"/>
      <c r="M19" s="507"/>
      <c r="N19" s="510"/>
      <c r="P19" s="650"/>
    </row>
    <row r="20" spans="1:16" ht="15" customHeight="1">
      <c r="A20" s="508"/>
      <c r="B20" s="507"/>
      <c r="C20" s="648"/>
      <c r="D20" s="759" t="s">
        <v>285</v>
      </c>
      <c r="E20" s="760"/>
      <c r="F20" s="768">
        <f>세출!W78+세출!W82+세출!W85+세출!W89+세출!W92+세출!W96+세출!W100</f>
        <v>0</v>
      </c>
      <c r="G20" s="769"/>
      <c r="H20" s="770"/>
      <c r="I20" s="507"/>
      <c r="J20" s="507"/>
      <c r="K20" s="507"/>
      <c r="L20" s="507"/>
      <c r="M20" s="507"/>
      <c r="N20" s="510"/>
    </row>
    <row r="21" spans="1:16" ht="9.9499999999999993" customHeight="1">
      <c r="A21" s="508"/>
      <c r="B21" s="506"/>
      <c r="C21" s="506"/>
      <c r="D21" s="506"/>
      <c r="E21" s="506"/>
      <c r="F21" s="506"/>
      <c r="G21" s="506"/>
      <c r="H21" s="506"/>
      <c r="I21" s="506"/>
      <c r="J21" s="506"/>
      <c r="K21" s="506"/>
      <c r="L21" s="506"/>
      <c r="M21" s="506"/>
      <c r="N21" s="504"/>
    </row>
    <row r="22" spans="1:16">
      <c r="A22" s="508"/>
      <c r="B22" s="505" t="s">
        <v>269</v>
      </c>
      <c r="C22" s="505"/>
      <c r="D22" s="506"/>
      <c r="E22" s="506"/>
      <c r="F22" s="506"/>
      <c r="G22" s="506"/>
      <c r="H22" s="506"/>
      <c r="I22" s="506"/>
      <c r="J22" s="506"/>
      <c r="K22" s="506"/>
      <c r="L22" s="506"/>
      <c r="M22" s="506"/>
      <c r="N22" s="504"/>
    </row>
    <row r="23" spans="1:16" ht="36.75" customHeight="1">
      <c r="A23" s="508"/>
      <c r="B23" s="762" t="s">
        <v>270</v>
      </c>
      <c r="C23" s="762"/>
      <c r="D23" s="762"/>
      <c r="E23" s="762"/>
      <c r="F23" s="762"/>
      <c r="G23" s="762"/>
      <c r="H23" s="762"/>
      <c r="I23" s="762"/>
      <c r="J23" s="762"/>
      <c r="K23" s="762"/>
      <c r="L23" s="762"/>
      <c r="M23" s="762"/>
      <c r="N23" s="509"/>
    </row>
    <row r="24" spans="1:16" ht="9.9499999999999993" customHeight="1">
      <c r="A24" s="508"/>
      <c r="B24" s="506"/>
      <c r="C24" s="506"/>
      <c r="D24" s="506"/>
      <c r="E24" s="506"/>
      <c r="F24" s="506"/>
      <c r="G24" s="506"/>
      <c r="H24" s="506"/>
      <c r="I24" s="506"/>
      <c r="J24" s="506"/>
      <c r="K24" s="506"/>
      <c r="L24" s="506"/>
      <c r="M24" s="506"/>
      <c r="N24" s="504"/>
    </row>
    <row r="25" spans="1:16">
      <c r="A25" s="508"/>
      <c r="B25" s="505" t="s">
        <v>569</v>
      </c>
      <c r="C25" s="505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4"/>
    </row>
    <row r="26" spans="1:16">
      <c r="A26" s="508"/>
      <c r="B26" s="762" t="s">
        <v>271</v>
      </c>
      <c r="C26" s="762"/>
      <c r="D26" s="762"/>
      <c r="E26" s="762"/>
      <c r="F26" s="762"/>
      <c r="G26" s="762"/>
      <c r="H26" s="762"/>
      <c r="I26" s="762"/>
      <c r="J26" s="762"/>
      <c r="K26" s="762"/>
      <c r="L26" s="762"/>
      <c r="M26" s="762"/>
      <c r="N26" s="509"/>
    </row>
    <row r="27" spans="1:16" ht="9.9499999999999993" customHeight="1">
      <c r="A27" s="508"/>
      <c r="B27" s="506"/>
      <c r="C27" s="506"/>
      <c r="D27" s="506"/>
      <c r="E27" s="506"/>
      <c r="F27" s="506"/>
      <c r="G27" s="506"/>
      <c r="H27" s="506"/>
      <c r="I27" s="506"/>
      <c r="J27" s="506"/>
      <c r="K27" s="506"/>
      <c r="L27" s="506"/>
      <c r="M27" s="506"/>
      <c r="N27" s="504"/>
    </row>
    <row r="28" spans="1:16">
      <c r="A28" s="508"/>
      <c r="B28" s="505" t="s">
        <v>570</v>
      </c>
      <c r="C28" s="505"/>
      <c r="D28" s="506"/>
      <c r="E28" s="506"/>
      <c r="F28" s="506"/>
      <c r="G28" s="506"/>
      <c r="H28" s="506"/>
      <c r="I28" s="506"/>
      <c r="J28" s="506"/>
      <c r="K28" s="506"/>
      <c r="L28" s="506"/>
      <c r="M28" s="506"/>
      <c r="N28" s="504"/>
    </row>
    <row r="29" spans="1:16">
      <c r="A29" s="508"/>
      <c r="B29" s="762" t="s">
        <v>272</v>
      </c>
      <c r="C29" s="762"/>
      <c r="D29" s="762"/>
      <c r="E29" s="762"/>
      <c r="F29" s="762"/>
      <c r="G29" s="762"/>
      <c r="H29" s="762"/>
      <c r="I29" s="762"/>
      <c r="J29" s="762"/>
      <c r="K29" s="762"/>
      <c r="L29" s="762"/>
      <c r="M29" s="762"/>
      <c r="N29" s="509"/>
    </row>
    <row r="30" spans="1:16" ht="9.9499999999999993" customHeight="1">
      <c r="A30" s="508"/>
      <c r="B30" s="506"/>
      <c r="C30" s="506"/>
      <c r="D30" s="506"/>
      <c r="E30" s="506"/>
      <c r="F30" s="506"/>
      <c r="G30" s="506"/>
      <c r="H30" s="506"/>
      <c r="I30" s="506"/>
      <c r="J30" s="506"/>
      <c r="K30" s="506"/>
      <c r="L30" s="506"/>
      <c r="M30" s="506"/>
      <c r="N30" s="504"/>
    </row>
    <row r="31" spans="1:16" ht="9.9499999999999993" customHeight="1">
      <c r="A31" s="508"/>
      <c r="B31" s="506"/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  <c r="N31" s="504"/>
    </row>
    <row r="32" spans="1:16">
      <c r="A32" s="508"/>
      <c r="B32" s="508"/>
      <c r="C32" s="50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</row>
  </sheetData>
  <mergeCells count="25">
    <mergeCell ref="B1:J1"/>
    <mergeCell ref="B7:M7"/>
    <mergeCell ref="B23:M23"/>
    <mergeCell ref="B26:M26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20:H20"/>
    <mergeCell ref="F19:H19"/>
    <mergeCell ref="F18:H18"/>
    <mergeCell ref="F4:G4"/>
    <mergeCell ref="D20:E20"/>
    <mergeCell ref="F11:H11"/>
    <mergeCell ref="F9:H9"/>
    <mergeCell ref="B29:M29"/>
    <mergeCell ref="F17:H17"/>
    <mergeCell ref="D19:E19"/>
    <mergeCell ref="D18:E18"/>
    <mergeCell ref="D17:E17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P44"/>
  <sheetViews>
    <sheetView topLeftCell="A19" zoomScaleNormal="100" zoomScaleSheetLayoutView="130" workbookViewId="0">
      <selection activeCell="F14" sqref="F14"/>
    </sheetView>
  </sheetViews>
  <sheetFormatPr defaultRowHeight="16.5"/>
  <cols>
    <col min="1" max="1" width="10.625" style="338" customWidth="1"/>
    <col min="2" max="2" width="10.625" style="339" customWidth="1"/>
    <col min="3" max="3" width="15.625" style="339" customWidth="1"/>
    <col min="4" max="5" width="12.125" style="29" customWidth="1"/>
    <col min="6" max="6" width="11" style="29" customWidth="1"/>
    <col min="7" max="7" width="9.875" style="29" customWidth="1"/>
    <col min="8" max="9" width="10.625" style="334" customWidth="1"/>
    <col min="10" max="10" width="15.625" style="334" customWidth="1"/>
    <col min="11" max="12" width="12.125" style="29" customWidth="1"/>
    <col min="13" max="13" width="11" style="29" customWidth="1"/>
    <col min="14" max="14" width="9.875" style="29" customWidth="1"/>
    <col min="15" max="16384" width="9" style="29"/>
  </cols>
  <sheetData>
    <row r="1" spans="1:16" ht="30" customHeight="1">
      <c r="A1" s="798" t="s">
        <v>529</v>
      </c>
      <c r="B1" s="798"/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</row>
    <row r="2" spans="1:16" ht="30" customHeight="1">
      <c r="A2" s="798" t="s">
        <v>567</v>
      </c>
      <c r="B2" s="798"/>
      <c r="C2" s="798"/>
      <c r="D2" s="798"/>
      <c r="E2" s="798"/>
      <c r="F2" s="798"/>
      <c r="G2" s="798"/>
      <c r="H2" s="798"/>
      <c r="I2" s="798"/>
      <c r="J2" s="798"/>
      <c r="K2" s="798"/>
      <c r="L2" s="798"/>
      <c r="M2" s="798"/>
      <c r="N2" s="798"/>
    </row>
    <row r="3" spans="1:16" ht="17.25" thickBot="1">
      <c r="A3" s="336"/>
      <c r="B3" s="337"/>
      <c r="C3" s="337"/>
      <c r="D3" s="30"/>
      <c r="E3" s="30"/>
      <c r="F3" s="30"/>
      <c r="G3" s="30"/>
      <c r="H3" s="335"/>
      <c r="I3" s="333"/>
      <c r="J3" s="333"/>
      <c r="K3" s="30"/>
      <c r="L3" s="30"/>
      <c r="M3" s="799" t="s">
        <v>7</v>
      </c>
      <c r="N3" s="799"/>
    </row>
    <row r="4" spans="1:16" ht="24.75" customHeight="1">
      <c r="A4" s="800" t="s">
        <v>8</v>
      </c>
      <c r="B4" s="801"/>
      <c r="C4" s="801"/>
      <c r="D4" s="801"/>
      <c r="E4" s="801"/>
      <c r="F4" s="801"/>
      <c r="G4" s="801"/>
      <c r="H4" s="800" t="s">
        <v>9</v>
      </c>
      <c r="I4" s="801"/>
      <c r="J4" s="801"/>
      <c r="K4" s="801"/>
      <c r="L4" s="801"/>
      <c r="M4" s="801"/>
      <c r="N4" s="802"/>
    </row>
    <row r="5" spans="1:16" ht="24.95" customHeight="1">
      <c r="A5" s="803" t="s">
        <v>10</v>
      </c>
      <c r="B5" s="792" t="s">
        <v>11</v>
      </c>
      <c r="C5" s="806" t="s">
        <v>171</v>
      </c>
      <c r="D5" s="793" t="s">
        <v>585</v>
      </c>
      <c r="E5" s="793" t="s">
        <v>571</v>
      </c>
      <c r="F5" s="792" t="s">
        <v>12</v>
      </c>
      <c r="G5" s="804"/>
      <c r="H5" s="805" t="s">
        <v>10</v>
      </c>
      <c r="I5" s="792" t="s">
        <v>11</v>
      </c>
      <c r="J5" s="806" t="s">
        <v>171</v>
      </c>
      <c r="K5" s="793" t="str">
        <f>D5</f>
        <v>19년도                  추경예산액                  (A)</v>
      </c>
      <c r="L5" s="793" t="str">
        <f>E5</f>
        <v>20년도            예산액              (B)</v>
      </c>
      <c r="M5" s="792" t="s">
        <v>13</v>
      </c>
      <c r="N5" s="797"/>
    </row>
    <row r="6" spans="1:16" ht="24.95" customHeight="1">
      <c r="A6" s="803"/>
      <c r="B6" s="792"/>
      <c r="C6" s="807"/>
      <c r="D6" s="793"/>
      <c r="E6" s="793"/>
      <c r="F6" s="513" t="s">
        <v>14</v>
      </c>
      <c r="G6" s="515" t="s">
        <v>15</v>
      </c>
      <c r="H6" s="805"/>
      <c r="I6" s="792"/>
      <c r="J6" s="807"/>
      <c r="K6" s="793"/>
      <c r="L6" s="793"/>
      <c r="M6" s="513" t="s">
        <v>14</v>
      </c>
      <c r="N6" s="514" t="s">
        <v>15</v>
      </c>
    </row>
    <row r="7" spans="1:16" ht="30" customHeight="1">
      <c r="A7" s="794" t="s">
        <v>16</v>
      </c>
      <c r="B7" s="795"/>
      <c r="C7" s="796"/>
      <c r="D7" s="327">
        <f>SUM(D8:D38)</f>
        <v>275040000</v>
      </c>
      <c r="E7" s="327">
        <f>SUM(E8:E38)</f>
        <v>292135000</v>
      </c>
      <c r="F7" s="328">
        <f>E7-D7</f>
        <v>17095000</v>
      </c>
      <c r="G7" s="382">
        <f>IF(D7+E7=0,0,IF(D7=0,100,F7/D7%))</f>
        <v>6.2154595695171615</v>
      </c>
      <c r="H7" s="789" t="s">
        <v>17</v>
      </c>
      <c r="I7" s="790"/>
      <c r="J7" s="791"/>
      <c r="K7" s="327">
        <f>SUM(K8:K41)</f>
        <v>275040000</v>
      </c>
      <c r="L7" s="327">
        <f>SUM(L8:L41)</f>
        <v>292135000</v>
      </c>
      <c r="M7" s="330">
        <f>L7-K7</f>
        <v>17095000</v>
      </c>
      <c r="N7" s="329">
        <f>IF(K7+L7=0,0,IF(K7=0,100,M7/K7%))</f>
        <v>6.2154595695171615</v>
      </c>
      <c r="P7" s="31"/>
    </row>
    <row r="8" spans="1:16" ht="20.100000000000001" customHeight="1">
      <c r="A8" s="786" t="s">
        <v>526</v>
      </c>
      <c r="B8" s="771" t="s">
        <v>527</v>
      </c>
      <c r="C8" s="331" t="s">
        <v>527</v>
      </c>
      <c r="D8" s="32">
        <f>세입!D9</f>
        <v>0</v>
      </c>
      <c r="E8" s="32">
        <f>세입!E9</f>
        <v>0</v>
      </c>
      <c r="F8" s="377">
        <f t="shared" ref="F8:F23" si="0">E8-D8</f>
        <v>0</v>
      </c>
      <c r="G8" s="383">
        <f t="shared" ref="G8:G23" si="1">IF(D8+E8=0,0,IF(D8=0,100,F8/D8%))</f>
        <v>0</v>
      </c>
      <c r="H8" s="783" t="s">
        <v>205</v>
      </c>
      <c r="I8" s="771" t="s">
        <v>206</v>
      </c>
      <c r="J8" s="332" t="s">
        <v>341</v>
      </c>
      <c r="K8" s="32">
        <f>세출!D9</f>
        <v>136500000</v>
      </c>
      <c r="L8" s="32">
        <f>세출!E9</f>
        <v>153942320</v>
      </c>
      <c r="M8" s="344">
        <f t="shared" ref="M8:M12" si="2">L8-K8</f>
        <v>17442320</v>
      </c>
      <c r="N8" s="345">
        <f t="shared" ref="N8:N12" si="3">IF(K8+L8=0,0,IF(K8=0,100,M8/K8%))</f>
        <v>12.778256410256411</v>
      </c>
    </row>
    <row r="9" spans="1:16" ht="20.100000000000001" customHeight="1">
      <c r="A9" s="787"/>
      <c r="B9" s="772"/>
      <c r="C9" s="331" t="s">
        <v>172</v>
      </c>
      <c r="D9" s="32">
        <f>세입!D10</f>
        <v>31226480</v>
      </c>
      <c r="E9" s="32">
        <f>세입!E10</f>
        <v>32075496</v>
      </c>
      <c r="F9" s="377">
        <f t="shared" si="0"/>
        <v>849016</v>
      </c>
      <c r="G9" s="383">
        <f t="shared" si="1"/>
        <v>2.7188975510528244</v>
      </c>
      <c r="H9" s="784"/>
      <c r="I9" s="772"/>
      <c r="J9" s="332" t="s">
        <v>342</v>
      </c>
      <c r="K9" s="32">
        <f>세출!D12</f>
        <v>3937040</v>
      </c>
      <c r="L9" s="32">
        <f>세출!E12</f>
        <v>2481600</v>
      </c>
      <c r="M9" s="344">
        <f t="shared" si="2"/>
        <v>-1455440</v>
      </c>
      <c r="N9" s="345">
        <f t="shared" si="3"/>
        <v>-36.967874342145365</v>
      </c>
    </row>
    <row r="10" spans="1:16" ht="20.100000000000001" customHeight="1">
      <c r="A10" s="787"/>
      <c r="B10" s="772"/>
      <c r="C10" s="331" t="s">
        <v>173</v>
      </c>
      <c r="D10" s="32">
        <f>세입!D19</f>
        <v>34492500</v>
      </c>
      <c r="E10" s="32">
        <f>세입!E19</f>
        <v>37449000</v>
      </c>
      <c r="F10" s="377">
        <f t="shared" si="0"/>
        <v>2956500</v>
      </c>
      <c r="G10" s="383">
        <f t="shared" si="1"/>
        <v>8.5714285714285712</v>
      </c>
      <c r="H10" s="784"/>
      <c r="I10" s="772"/>
      <c r="J10" s="332" t="s">
        <v>207</v>
      </c>
      <c r="K10" s="32">
        <f>세출!D15</f>
        <v>500000</v>
      </c>
      <c r="L10" s="32">
        <f>세출!E15</f>
        <v>0</v>
      </c>
      <c r="M10" s="344">
        <f t="shared" si="2"/>
        <v>-500000</v>
      </c>
      <c r="N10" s="345">
        <f t="shared" si="3"/>
        <v>-100</v>
      </c>
    </row>
    <row r="11" spans="1:16" ht="20.100000000000001" customHeight="1">
      <c r="A11" s="787"/>
      <c r="B11" s="772"/>
      <c r="C11" s="331" t="s">
        <v>174</v>
      </c>
      <c r="D11" s="32">
        <f>세입!D20</f>
        <v>1680000</v>
      </c>
      <c r="E11" s="32">
        <f>세입!E20</f>
        <v>1680000</v>
      </c>
      <c r="F11" s="377">
        <f t="shared" si="0"/>
        <v>0</v>
      </c>
      <c r="G11" s="383">
        <f t="shared" si="1"/>
        <v>0</v>
      </c>
      <c r="H11" s="784"/>
      <c r="I11" s="772"/>
      <c r="J11" s="332" t="s">
        <v>343</v>
      </c>
      <c r="K11" s="32">
        <f>세출!D18</f>
        <v>11278640</v>
      </c>
      <c r="L11" s="32">
        <f>세출!E18</f>
        <v>13035326</v>
      </c>
      <c r="M11" s="344">
        <f t="shared" si="2"/>
        <v>1756686</v>
      </c>
      <c r="N11" s="345">
        <f t="shared" si="3"/>
        <v>15.575335324117093</v>
      </c>
    </row>
    <row r="12" spans="1:16" ht="20.100000000000001" customHeight="1">
      <c r="A12" s="787"/>
      <c r="B12" s="772"/>
      <c r="C12" s="331" t="s">
        <v>175</v>
      </c>
      <c r="D12" s="32">
        <f>세입!D22</f>
        <v>0</v>
      </c>
      <c r="E12" s="32">
        <f>세입!E22</f>
        <v>0</v>
      </c>
      <c r="F12" s="377">
        <f t="shared" si="0"/>
        <v>0</v>
      </c>
      <c r="G12" s="383">
        <f t="shared" si="1"/>
        <v>0</v>
      </c>
      <c r="H12" s="784"/>
      <c r="I12" s="773"/>
      <c r="J12" s="332" t="s">
        <v>235</v>
      </c>
      <c r="K12" s="32">
        <f>세출!D21</f>
        <v>17439194</v>
      </c>
      <c r="L12" s="32">
        <f>세출!E21</f>
        <v>15856424</v>
      </c>
      <c r="M12" s="344">
        <f t="shared" si="2"/>
        <v>-1582770</v>
      </c>
      <c r="N12" s="345">
        <f t="shared" si="3"/>
        <v>-9.0759355048174815</v>
      </c>
    </row>
    <row r="13" spans="1:16" ht="20.100000000000001" customHeight="1">
      <c r="A13" s="788"/>
      <c r="B13" s="773"/>
      <c r="C13" s="331" t="s">
        <v>176</v>
      </c>
      <c r="D13" s="32">
        <f>세입!D23</f>
        <v>6525000</v>
      </c>
      <c r="E13" s="32">
        <f>세입!E23</f>
        <v>6525000</v>
      </c>
      <c r="F13" s="377">
        <f t="shared" si="0"/>
        <v>0</v>
      </c>
      <c r="G13" s="383">
        <f t="shared" si="1"/>
        <v>0</v>
      </c>
      <c r="H13" s="784"/>
      <c r="I13" s="771" t="s">
        <v>208</v>
      </c>
      <c r="J13" s="332" t="s">
        <v>209</v>
      </c>
      <c r="K13" s="32">
        <f>세출!D25</f>
        <v>850000</v>
      </c>
      <c r="L13" s="32">
        <f>세출!E25</f>
        <v>800000</v>
      </c>
      <c r="M13" s="344">
        <f t="shared" ref="M13:M41" si="4">L13-K13</f>
        <v>-50000</v>
      </c>
      <c r="N13" s="345">
        <f t="shared" ref="N13:N41" si="5">IF(K13+L13=0,0,IF(K13=0,100,M13/K13%))</f>
        <v>-5.882352941176471</v>
      </c>
    </row>
    <row r="14" spans="1:16" ht="20.100000000000001" customHeight="1">
      <c r="A14" s="511" t="s">
        <v>185</v>
      </c>
      <c r="B14" s="512" t="s">
        <v>185</v>
      </c>
      <c r="C14" s="331" t="s">
        <v>298</v>
      </c>
      <c r="D14" s="32">
        <f>세입!D27</f>
        <v>0</v>
      </c>
      <c r="E14" s="32">
        <f>세입!E27</f>
        <v>0</v>
      </c>
      <c r="F14" s="377">
        <f t="shared" si="0"/>
        <v>0</v>
      </c>
      <c r="G14" s="383">
        <f t="shared" si="1"/>
        <v>0</v>
      </c>
      <c r="H14" s="784"/>
      <c r="I14" s="772"/>
      <c r="J14" s="332" t="s">
        <v>210</v>
      </c>
      <c r="K14" s="32">
        <f>세출!D28</f>
        <v>3500000</v>
      </c>
      <c r="L14" s="32">
        <f>세출!E28</f>
        <v>3600000</v>
      </c>
      <c r="M14" s="344">
        <f t="shared" si="4"/>
        <v>100000</v>
      </c>
      <c r="N14" s="345">
        <f t="shared" si="5"/>
        <v>2.8571428571428572</v>
      </c>
    </row>
    <row r="15" spans="1:16" ht="20.100000000000001" customHeight="1">
      <c r="A15" s="400" t="s">
        <v>177</v>
      </c>
      <c r="B15" s="401" t="s">
        <v>177</v>
      </c>
      <c r="C15" s="331" t="s">
        <v>177</v>
      </c>
      <c r="D15" s="32">
        <f>세입!D30</f>
        <v>0</v>
      </c>
      <c r="E15" s="32">
        <f>세입!E30</f>
        <v>0</v>
      </c>
      <c r="F15" s="377">
        <f t="shared" ref="F15:F22" si="6">E15-D15</f>
        <v>0</v>
      </c>
      <c r="G15" s="383">
        <f t="shared" ref="G15:G22" si="7">IF(D15+E15=0,0,IF(D15=0,100,F15/D15%))</f>
        <v>0</v>
      </c>
      <c r="H15" s="784"/>
      <c r="I15" s="773"/>
      <c r="J15" s="332" t="s">
        <v>211</v>
      </c>
      <c r="K15" s="32">
        <f>세출!D30</f>
        <v>612000</v>
      </c>
      <c r="L15" s="32">
        <f>세출!E30</f>
        <v>600000</v>
      </c>
      <c r="M15" s="344">
        <f t="shared" si="4"/>
        <v>-12000</v>
      </c>
      <c r="N15" s="345">
        <f t="shared" si="5"/>
        <v>-1.9607843137254901</v>
      </c>
    </row>
    <row r="16" spans="1:16" ht="20.100000000000001" customHeight="1">
      <c r="A16" s="774" t="s">
        <v>178</v>
      </c>
      <c r="B16" s="771" t="s">
        <v>178</v>
      </c>
      <c r="C16" s="331" t="s">
        <v>179</v>
      </c>
      <c r="D16" s="32">
        <f>세입!D33</f>
        <v>0</v>
      </c>
      <c r="E16" s="32">
        <f>세입!E33</f>
        <v>0</v>
      </c>
      <c r="F16" s="377">
        <f t="shared" si="6"/>
        <v>0</v>
      </c>
      <c r="G16" s="383">
        <f t="shared" si="7"/>
        <v>0</v>
      </c>
      <c r="H16" s="784"/>
      <c r="I16" s="771" t="s">
        <v>212</v>
      </c>
      <c r="J16" s="332" t="s">
        <v>213</v>
      </c>
      <c r="K16" s="32">
        <f>세출!D33</f>
        <v>0</v>
      </c>
      <c r="L16" s="32">
        <f>세출!E33</f>
        <v>0</v>
      </c>
      <c r="M16" s="344">
        <f t="shared" si="4"/>
        <v>0</v>
      </c>
      <c r="N16" s="345">
        <f t="shared" si="5"/>
        <v>0</v>
      </c>
    </row>
    <row r="17" spans="1:14" ht="20.100000000000001" customHeight="1">
      <c r="A17" s="775"/>
      <c r="B17" s="772"/>
      <c r="C17" s="331" t="s">
        <v>180</v>
      </c>
      <c r="D17" s="32">
        <f>세입!D34</f>
        <v>0</v>
      </c>
      <c r="E17" s="32">
        <f>세입!E34</f>
        <v>0</v>
      </c>
      <c r="F17" s="377">
        <f t="shared" si="6"/>
        <v>0</v>
      </c>
      <c r="G17" s="383">
        <f t="shared" si="7"/>
        <v>0</v>
      </c>
      <c r="H17" s="784"/>
      <c r="I17" s="772"/>
      <c r="J17" s="332" t="s">
        <v>214</v>
      </c>
      <c r="K17" s="32">
        <f>세출!D35</f>
        <v>6900066</v>
      </c>
      <c r="L17" s="32">
        <f>세출!E35</f>
        <v>5783530</v>
      </c>
      <c r="M17" s="344">
        <f t="shared" si="4"/>
        <v>-1116536</v>
      </c>
      <c r="N17" s="345">
        <f t="shared" si="5"/>
        <v>-16.181526379602744</v>
      </c>
    </row>
    <row r="18" spans="1:14" ht="20.100000000000001" customHeight="1">
      <c r="A18" s="775"/>
      <c r="B18" s="772"/>
      <c r="C18" s="331" t="s">
        <v>181</v>
      </c>
      <c r="D18" s="32">
        <f>세입!D35</f>
        <v>0</v>
      </c>
      <c r="E18" s="32">
        <f>세입!E35</f>
        <v>0</v>
      </c>
      <c r="F18" s="377">
        <f t="shared" si="6"/>
        <v>0</v>
      </c>
      <c r="G18" s="383">
        <f t="shared" si="7"/>
        <v>0</v>
      </c>
      <c r="H18" s="784"/>
      <c r="I18" s="772"/>
      <c r="J18" s="587" t="s">
        <v>344</v>
      </c>
      <c r="K18" s="32">
        <f>세출!D42</f>
        <v>6944000</v>
      </c>
      <c r="L18" s="32">
        <f>세출!E42</f>
        <v>6595800</v>
      </c>
      <c r="M18" s="344">
        <f t="shared" si="4"/>
        <v>-348200</v>
      </c>
      <c r="N18" s="345">
        <f t="shared" si="5"/>
        <v>-5.0144009216589858</v>
      </c>
    </row>
    <row r="19" spans="1:14" ht="20.100000000000001" customHeight="1">
      <c r="A19" s="776"/>
      <c r="B19" s="773"/>
      <c r="C19" s="331" t="s">
        <v>182</v>
      </c>
      <c r="D19" s="32">
        <f>세입!D38</f>
        <v>1542000</v>
      </c>
      <c r="E19" s="32">
        <f>세입!E38</f>
        <v>0</v>
      </c>
      <c r="F19" s="377">
        <f t="shared" si="6"/>
        <v>-1542000</v>
      </c>
      <c r="G19" s="383">
        <f t="shared" si="7"/>
        <v>-100</v>
      </c>
      <c r="H19" s="784"/>
      <c r="I19" s="772"/>
      <c r="J19" s="332" t="s">
        <v>345</v>
      </c>
      <c r="K19" s="32">
        <f>세출!D49</f>
        <v>300000</v>
      </c>
      <c r="L19" s="32">
        <f>세출!E49</f>
        <v>300000</v>
      </c>
      <c r="M19" s="344">
        <f t="shared" si="4"/>
        <v>0</v>
      </c>
      <c r="N19" s="345">
        <f t="shared" si="5"/>
        <v>0</v>
      </c>
    </row>
    <row r="20" spans="1:14" ht="20.100000000000001" customHeight="1">
      <c r="A20" s="774" t="s">
        <v>186</v>
      </c>
      <c r="B20" s="771" t="s">
        <v>18</v>
      </c>
      <c r="C20" s="331" t="s">
        <v>183</v>
      </c>
      <c r="D20" s="32">
        <f>세입!D41</f>
        <v>0</v>
      </c>
      <c r="E20" s="32">
        <f>세입!E41</f>
        <v>0</v>
      </c>
      <c r="F20" s="377">
        <f t="shared" si="6"/>
        <v>0</v>
      </c>
      <c r="G20" s="383">
        <f t="shared" si="7"/>
        <v>0</v>
      </c>
      <c r="H20" s="784"/>
      <c r="I20" s="772"/>
      <c r="J20" s="332" t="s">
        <v>326</v>
      </c>
      <c r="K20" s="32">
        <f>세출!D51</f>
        <v>34759000</v>
      </c>
      <c r="L20" s="32">
        <f>세출!E51</f>
        <v>37386000</v>
      </c>
      <c r="M20" s="344">
        <f t="shared" si="4"/>
        <v>2627000</v>
      </c>
      <c r="N20" s="345">
        <f t="shared" si="5"/>
        <v>7.5577548260882077</v>
      </c>
    </row>
    <row r="21" spans="1:14" ht="20.100000000000001" customHeight="1">
      <c r="A21" s="776"/>
      <c r="B21" s="773"/>
      <c r="C21" s="331" t="s">
        <v>184</v>
      </c>
      <c r="D21" s="32">
        <f>세입!D42</f>
        <v>0</v>
      </c>
      <c r="E21" s="32">
        <f>세입!E42</f>
        <v>0</v>
      </c>
      <c r="F21" s="377">
        <f t="shared" si="6"/>
        <v>0</v>
      </c>
      <c r="G21" s="383">
        <f t="shared" si="7"/>
        <v>0</v>
      </c>
      <c r="H21" s="785"/>
      <c r="I21" s="773"/>
      <c r="J21" s="332" t="s">
        <v>215</v>
      </c>
      <c r="K21" s="32">
        <f>세출!D53</f>
        <v>4810560</v>
      </c>
      <c r="L21" s="32">
        <f>세출!E53</f>
        <v>4560000</v>
      </c>
      <c r="M21" s="344">
        <f t="shared" si="4"/>
        <v>-250560</v>
      </c>
      <c r="N21" s="345">
        <f t="shared" si="5"/>
        <v>-5.2085412093394536</v>
      </c>
    </row>
    <row r="22" spans="1:14" ht="20.100000000000001" customHeight="1">
      <c r="A22" s="774" t="s">
        <v>187</v>
      </c>
      <c r="B22" s="771" t="s">
        <v>187</v>
      </c>
      <c r="C22" s="331" t="s">
        <v>188</v>
      </c>
      <c r="D22" s="32">
        <f>세입!D45</f>
        <v>149920416</v>
      </c>
      <c r="E22" s="32">
        <f>세입!E45</f>
        <v>171730512</v>
      </c>
      <c r="F22" s="377">
        <f t="shared" si="6"/>
        <v>21810096</v>
      </c>
      <c r="G22" s="383">
        <f t="shared" si="7"/>
        <v>14.547782471468063</v>
      </c>
      <c r="H22" s="783" t="s">
        <v>216</v>
      </c>
      <c r="I22" s="771" t="s">
        <v>217</v>
      </c>
      <c r="J22" s="332" t="s">
        <v>217</v>
      </c>
      <c r="K22" s="32">
        <f>세출!D58</f>
        <v>0</v>
      </c>
      <c r="L22" s="32">
        <f>세출!E58</f>
        <v>0</v>
      </c>
      <c r="M22" s="344">
        <f t="shared" si="4"/>
        <v>0</v>
      </c>
      <c r="N22" s="345">
        <f t="shared" si="5"/>
        <v>0</v>
      </c>
    </row>
    <row r="23" spans="1:14" ht="20.100000000000001" customHeight="1">
      <c r="A23" s="776"/>
      <c r="B23" s="773"/>
      <c r="C23" s="331" t="s">
        <v>299</v>
      </c>
      <c r="D23" s="32">
        <f>세입!D48</f>
        <v>0</v>
      </c>
      <c r="E23" s="32">
        <f>세입!E48</f>
        <v>0</v>
      </c>
      <c r="F23" s="377">
        <f t="shared" si="0"/>
        <v>0</v>
      </c>
      <c r="G23" s="383">
        <f t="shared" si="1"/>
        <v>0</v>
      </c>
      <c r="H23" s="784"/>
      <c r="I23" s="772"/>
      <c r="J23" s="332" t="s">
        <v>218</v>
      </c>
      <c r="K23" s="32">
        <f>세출!D60</f>
        <v>2422000</v>
      </c>
      <c r="L23" s="32">
        <f>세출!E60</f>
        <v>800000</v>
      </c>
      <c r="M23" s="344">
        <f t="shared" si="4"/>
        <v>-1622000</v>
      </c>
      <c r="N23" s="345">
        <f t="shared" si="5"/>
        <v>-66.969446738232861</v>
      </c>
    </row>
    <row r="24" spans="1:14" ht="20.100000000000001" customHeight="1">
      <c r="A24" s="774" t="s">
        <v>189</v>
      </c>
      <c r="B24" s="771" t="s">
        <v>190</v>
      </c>
      <c r="C24" s="331" t="s">
        <v>191</v>
      </c>
      <c r="D24" s="32">
        <f>세입!D51</f>
        <v>0</v>
      </c>
      <c r="E24" s="32">
        <f>세입!E51</f>
        <v>0</v>
      </c>
      <c r="F24" s="377">
        <f t="shared" ref="F24:F32" si="8">E24-D24</f>
        <v>0</v>
      </c>
      <c r="G24" s="383">
        <f t="shared" ref="G24:G32" si="9">IF(D24+E24=0,0,IF(D24=0,100,F24/D24%))</f>
        <v>0</v>
      </c>
      <c r="H24" s="785"/>
      <c r="I24" s="773"/>
      <c r="J24" s="332" t="s">
        <v>219</v>
      </c>
      <c r="K24" s="32">
        <f>세출!D62</f>
        <v>600000</v>
      </c>
      <c r="L24" s="32">
        <f>세출!E62</f>
        <v>800000</v>
      </c>
      <c r="M24" s="344">
        <f t="shared" si="4"/>
        <v>200000</v>
      </c>
      <c r="N24" s="345">
        <f t="shared" si="5"/>
        <v>33.333333333333336</v>
      </c>
    </row>
    <row r="25" spans="1:14" ht="20.100000000000001" customHeight="1">
      <c r="A25" s="776"/>
      <c r="B25" s="773"/>
      <c r="C25" s="331" t="s">
        <v>192</v>
      </c>
      <c r="D25" s="32">
        <f>세입!D52</f>
        <v>40000000</v>
      </c>
      <c r="E25" s="32">
        <f>세입!E52</f>
        <v>33000000</v>
      </c>
      <c r="F25" s="377">
        <f t="shared" si="8"/>
        <v>-7000000</v>
      </c>
      <c r="G25" s="383">
        <f t="shared" si="9"/>
        <v>-17.5</v>
      </c>
      <c r="H25" s="783" t="s">
        <v>220</v>
      </c>
      <c r="I25" s="771" t="s">
        <v>212</v>
      </c>
      <c r="J25" s="332" t="s">
        <v>221</v>
      </c>
      <c r="K25" s="32">
        <f>세출!D66+세출!D68</f>
        <v>37777500</v>
      </c>
      <c r="L25" s="32">
        <f>세출!E66+세출!E68</f>
        <v>40734000</v>
      </c>
      <c r="M25" s="344">
        <f t="shared" si="4"/>
        <v>2956500</v>
      </c>
      <c r="N25" s="345">
        <f t="shared" si="5"/>
        <v>7.8260869565217392</v>
      </c>
    </row>
    <row r="26" spans="1:14" ht="20.100000000000001" customHeight="1">
      <c r="A26" s="774" t="s">
        <v>193</v>
      </c>
      <c r="B26" s="771" t="s">
        <v>193</v>
      </c>
      <c r="C26" s="331" t="s">
        <v>194</v>
      </c>
      <c r="D26" s="32">
        <f>세입!D55</f>
        <v>0</v>
      </c>
      <c r="E26" s="32">
        <f>세입!E55</f>
        <v>0</v>
      </c>
      <c r="F26" s="377">
        <f t="shared" si="8"/>
        <v>0</v>
      </c>
      <c r="G26" s="383">
        <f t="shared" si="9"/>
        <v>0</v>
      </c>
      <c r="H26" s="784"/>
      <c r="I26" s="772"/>
      <c r="J26" s="332" t="s">
        <v>222</v>
      </c>
      <c r="K26" s="32">
        <f>세출!D71</f>
        <v>1320000</v>
      </c>
      <c r="L26" s="32">
        <f>세출!E71</f>
        <v>1320000</v>
      </c>
      <c r="M26" s="344">
        <f t="shared" si="4"/>
        <v>0</v>
      </c>
      <c r="N26" s="345">
        <f t="shared" si="5"/>
        <v>0</v>
      </c>
    </row>
    <row r="27" spans="1:14" ht="20.100000000000001" customHeight="1">
      <c r="A27" s="775"/>
      <c r="B27" s="772"/>
      <c r="C27" s="331" t="s">
        <v>195</v>
      </c>
      <c r="D27" s="32">
        <f>세입!D56</f>
        <v>0</v>
      </c>
      <c r="E27" s="32">
        <f>세입!E56</f>
        <v>0</v>
      </c>
      <c r="F27" s="377">
        <f t="shared" si="8"/>
        <v>0</v>
      </c>
      <c r="G27" s="383">
        <f t="shared" si="9"/>
        <v>0</v>
      </c>
      <c r="H27" s="784"/>
      <c r="I27" s="772"/>
      <c r="J27" s="332" t="s">
        <v>223</v>
      </c>
      <c r="K27" s="32">
        <f>세출!D73</f>
        <v>3240000</v>
      </c>
      <c r="L27" s="32">
        <f>세출!E73</f>
        <v>3240000</v>
      </c>
      <c r="M27" s="344">
        <f t="shared" si="4"/>
        <v>0</v>
      </c>
      <c r="N27" s="345">
        <f t="shared" si="5"/>
        <v>0</v>
      </c>
    </row>
    <row r="28" spans="1:14" ht="20.100000000000001" customHeight="1">
      <c r="A28" s="775"/>
      <c r="B28" s="772"/>
      <c r="C28" s="331" t="s">
        <v>196</v>
      </c>
      <c r="D28" s="32">
        <f>세입!D57</f>
        <v>0</v>
      </c>
      <c r="E28" s="32">
        <f>세입!E57</f>
        <v>0</v>
      </c>
      <c r="F28" s="377">
        <f t="shared" si="8"/>
        <v>0</v>
      </c>
      <c r="G28" s="383">
        <f t="shared" si="9"/>
        <v>0</v>
      </c>
      <c r="H28" s="784"/>
      <c r="I28" s="773"/>
      <c r="J28" s="332" t="s">
        <v>224</v>
      </c>
      <c r="K28" s="32">
        <f>세출!D75</f>
        <v>100000</v>
      </c>
      <c r="L28" s="32">
        <f>세출!E75</f>
        <v>100000</v>
      </c>
      <c r="M28" s="344">
        <f t="shared" si="4"/>
        <v>0</v>
      </c>
      <c r="N28" s="345">
        <f t="shared" si="5"/>
        <v>0</v>
      </c>
    </row>
    <row r="29" spans="1:14" ht="20.100000000000001" customHeight="1">
      <c r="A29" s="776"/>
      <c r="B29" s="773"/>
      <c r="C29" s="331" t="s">
        <v>197</v>
      </c>
      <c r="D29" s="32">
        <f>세입!D58</f>
        <v>0</v>
      </c>
      <c r="E29" s="32">
        <f>세입!E58</f>
        <v>0</v>
      </c>
      <c r="F29" s="377">
        <f t="shared" si="8"/>
        <v>0</v>
      </c>
      <c r="G29" s="383">
        <f t="shared" si="9"/>
        <v>0</v>
      </c>
      <c r="H29" s="785"/>
      <c r="I29" s="401" t="s">
        <v>220</v>
      </c>
      <c r="J29" s="332" t="s">
        <v>348</v>
      </c>
      <c r="K29" s="32">
        <f>세출!D77</f>
        <v>150000</v>
      </c>
      <c r="L29" s="32">
        <f>세출!E77</f>
        <v>200000</v>
      </c>
      <c r="M29" s="344">
        <f t="shared" si="4"/>
        <v>50000</v>
      </c>
      <c r="N29" s="345">
        <f t="shared" si="5"/>
        <v>33.333333333333336</v>
      </c>
    </row>
    <row r="30" spans="1:14" ht="20.100000000000001" customHeight="1">
      <c r="A30" s="774" t="s">
        <v>198</v>
      </c>
      <c r="B30" s="771" t="s">
        <v>198</v>
      </c>
      <c r="C30" s="331" t="s">
        <v>199</v>
      </c>
      <c r="D30" s="32">
        <f>세입!D61</f>
        <v>41600</v>
      </c>
      <c r="E30" s="32">
        <f>세입!E61</f>
        <v>300000</v>
      </c>
      <c r="F30" s="377">
        <f t="shared" si="8"/>
        <v>258400</v>
      </c>
      <c r="G30" s="383">
        <f t="shared" si="9"/>
        <v>621.15384615384619</v>
      </c>
      <c r="H30" s="777" t="s">
        <v>225</v>
      </c>
      <c r="I30" s="808" t="s">
        <v>225</v>
      </c>
      <c r="J30" s="346" t="s">
        <v>226</v>
      </c>
      <c r="K30" s="438">
        <f>세출!D80</f>
        <v>0</v>
      </c>
      <c r="L30" s="438">
        <f>세출!E80</f>
        <v>0</v>
      </c>
      <c r="M30" s="344">
        <f t="shared" si="4"/>
        <v>0</v>
      </c>
      <c r="N30" s="345">
        <f t="shared" si="5"/>
        <v>0</v>
      </c>
    </row>
    <row r="31" spans="1:14" ht="20.100000000000001" customHeight="1">
      <c r="A31" s="775"/>
      <c r="B31" s="772"/>
      <c r="C31" s="354" t="s">
        <v>200</v>
      </c>
      <c r="D31" s="32">
        <f>세입!D63</f>
        <v>0</v>
      </c>
      <c r="E31" s="32">
        <f>세입!E63</f>
        <v>0</v>
      </c>
      <c r="F31" s="377">
        <f t="shared" si="8"/>
        <v>0</v>
      </c>
      <c r="G31" s="383">
        <f t="shared" si="9"/>
        <v>0</v>
      </c>
      <c r="H31" s="778"/>
      <c r="I31" s="809"/>
      <c r="J31" s="346" t="s">
        <v>227</v>
      </c>
      <c r="K31" s="438">
        <f>세출!D81</f>
        <v>500000</v>
      </c>
      <c r="L31" s="438">
        <f>세출!E81</f>
        <v>0</v>
      </c>
      <c r="M31" s="344">
        <f t="shared" si="4"/>
        <v>-500000</v>
      </c>
      <c r="N31" s="345">
        <f t="shared" si="5"/>
        <v>-100</v>
      </c>
    </row>
    <row r="32" spans="1:14" ht="20.100000000000001" customHeight="1">
      <c r="A32" s="776"/>
      <c r="B32" s="773"/>
      <c r="C32" s="544" t="s">
        <v>300</v>
      </c>
      <c r="D32" s="32">
        <f>세입!D64</f>
        <v>0</v>
      </c>
      <c r="E32" s="32">
        <f>세입!E64</f>
        <v>0</v>
      </c>
      <c r="F32" s="377">
        <f t="shared" si="8"/>
        <v>0</v>
      </c>
      <c r="G32" s="383">
        <f t="shared" si="9"/>
        <v>0</v>
      </c>
      <c r="H32" s="384" t="s">
        <v>228</v>
      </c>
      <c r="I32" s="347" t="s">
        <v>228</v>
      </c>
      <c r="J32" s="346" t="s">
        <v>228</v>
      </c>
      <c r="K32" s="438">
        <f>세출!D84</f>
        <v>0</v>
      </c>
      <c r="L32" s="438">
        <f>세출!E84</f>
        <v>0</v>
      </c>
      <c r="M32" s="344">
        <f t="shared" si="4"/>
        <v>0</v>
      </c>
      <c r="N32" s="345">
        <f t="shared" si="5"/>
        <v>0</v>
      </c>
    </row>
    <row r="33" spans="1:14" ht="20.100000000000001" customHeight="1">
      <c r="A33" s="774" t="s">
        <v>201</v>
      </c>
      <c r="B33" s="771" t="s">
        <v>201</v>
      </c>
      <c r="C33" s="331" t="s">
        <v>202</v>
      </c>
      <c r="D33" s="32">
        <f>세입!D67</f>
        <v>0</v>
      </c>
      <c r="E33" s="32">
        <f>세입!E67</f>
        <v>0</v>
      </c>
      <c r="F33" s="377">
        <f t="shared" ref="F33:F35" si="10">E33-D33</f>
        <v>0</v>
      </c>
      <c r="G33" s="383">
        <f t="shared" ref="G33:G35" si="11">IF(D33+E33=0,0,IF(D33=0,100,F33/D33%))</f>
        <v>0</v>
      </c>
      <c r="H33" s="777" t="s">
        <v>229</v>
      </c>
      <c r="I33" s="808" t="s">
        <v>229</v>
      </c>
      <c r="J33" s="346" t="s">
        <v>230</v>
      </c>
      <c r="K33" s="438">
        <f>세출!D87</f>
        <v>0</v>
      </c>
      <c r="L33" s="438">
        <f>세출!E87</f>
        <v>0</v>
      </c>
      <c r="M33" s="344">
        <f t="shared" si="4"/>
        <v>0</v>
      </c>
      <c r="N33" s="345">
        <f t="shared" si="5"/>
        <v>0</v>
      </c>
    </row>
    <row r="34" spans="1:14" ht="20.100000000000001" customHeight="1">
      <c r="A34" s="775"/>
      <c r="B34" s="772"/>
      <c r="C34" s="331" t="s">
        <v>203</v>
      </c>
      <c r="D34" s="32">
        <f>세입!D68</f>
        <v>12004</v>
      </c>
      <c r="E34" s="32">
        <f>세입!E68</f>
        <v>14992</v>
      </c>
      <c r="F34" s="377">
        <f t="shared" si="10"/>
        <v>2988</v>
      </c>
      <c r="G34" s="383">
        <f t="shared" si="11"/>
        <v>24.89170276574475</v>
      </c>
      <c r="H34" s="778"/>
      <c r="I34" s="809"/>
      <c r="J34" s="346" t="s">
        <v>231</v>
      </c>
      <c r="K34" s="438">
        <f>세출!D88</f>
        <v>0</v>
      </c>
      <c r="L34" s="438">
        <f>세출!E88</f>
        <v>0</v>
      </c>
      <c r="M34" s="344">
        <f t="shared" si="4"/>
        <v>0</v>
      </c>
      <c r="N34" s="345">
        <f t="shared" si="5"/>
        <v>0</v>
      </c>
    </row>
    <row r="35" spans="1:14" ht="20.100000000000001" customHeight="1">
      <c r="A35" s="775"/>
      <c r="B35" s="772"/>
      <c r="C35" s="331" t="s">
        <v>301</v>
      </c>
      <c r="D35" s="32">
        <f>세입!D70</f>
        <v>0</v>
      </c>
      <c r="E35" s="32">
        <f>세입!E70</f>
        <v>0</v>
      </c>
      <c r="F35" s="545">
        <f t="shared" si="10"/>
        <v>0</v>
      </c>
      <c r="G35" s="546">
        <f t="shared" si="11"/>
        <v>0</v>
      </c>
      <c r="H35" s="384" t="s">
        <v>20</v>
      </c>
      <c r="I35" s="347" t="s">
        <v>20</v>
      </c>
      <c r="J35" s="346" t="s">
        <v>20</v>
      </c>
      <c r="K35" s="438">
        <f>세출!D91</f>
        <v>600000</v>
      </c>
      <c r="L35" s="438">
        <f>세출!E91</f>
        <v>0</v>
      </c>
      <c r="M35" s="344">
        <f t="shared" si="4"/>
        <v>-600000</v>
      </c>
      <c r="N35" s="345">
        <f t="shared" si="5"/>
        <v>-100</v>
      </c>
    </row>
    <row r="36" spans="1:14" ht="20.100000000000001" customHeight="1" thickBot="1">
      <c r="A36" s="775"/>
      <c r="B36" s="772"/>
      <c r="C36" s="547" t="s">
        <v>204</v>
      </c>
      <c r="D36" s="548">
        <f>세입!D71</f>
        <v>9600000</v>
      </c>
      <c r="E36" s="548">
        <f>세입!E71</f>
        <v>9360000</v>
      </c>
      <c r="F36" s="549">
        <f t="shared" ref="F36" si="12">E36-D36</f>
        <v>-240000</v>
      </c>
      <c r="G36" s="550">
        <f t="shared" ref="G36" si="13">IF(D36+E36=0,0,IF(D36=0,100,F36/D36%))</f>
        <v>-2.5</v>
      </c>
      <c r="H36" s="777" t="s">
        <v>232</v>
      </c>
      <c r="I36" s="808" t="s">
        <v>232</v>
      </c>
      <c r="J36" s="346" t="s">
        <v>21</v>
      </c>
      <c r="K36" s="438">
        <f>세출!D94</f>
        <v>0</v>
      </c>
      <c r="L36" s="438">
        <f>세출!E94</f>
        <v>0</v>
      </c>
      <c r="M36" s="344">
        <f t="shared" si="4"/>
        <v>0</v>
      </c>
      <c r="N36" s="345">
        <f t="shared" si="5"/>
        <v>0</v>
      </c>
    </row>
    <row r="37" spans="1:14" ht="20.100000000000001" customHeight="1">
      <c r="A37" s="781" t="s">
        <v>305</v>
      </c>
      <c r="B37" s="779" t="s">
        <v>306</v>
      </c>
      <c r="C37" s="551" t="s">
        <v>303</v>
      </c>
      <c r="D37" s="552">
        <f>세입!D74</f>
        <v>0</v>
      </c>
      <c r="E37" s="552">
        <f>세입!E74</f>
        <v>0</v>
      </c>
      <c r="F37" s="553">
        <f t="shared" ref="F37:F38" si="14">E37-D37</f>
        <v>0</v>
      </c>
      <c r="G37" s="554">
        <f t="shared" ref="G37:G38" si="15">IF(D37+E37=0,0,IF(D37=0,100,F37/D37%))</f>
        <v>0</v>
      </c>
      <c r="H37" s="778"/>
      <c r="I37" s="809"/>
      <c r="J37" s="346" t="s">
        <v>233</v>
      </c>
      <c r="K37" s="438">
        <f>세출!D95</f>
        <v>0</v>
      </c>
      <c r="L37" s="438">
        <f>세출!E95</f>
        <v>0</v>
      </c>
      <c r="M37" s="344">
        <f t="shared" si="4"/>
        <v>0</v>
      </c>
      <c r="N37" s="345">
        <f t="shared" si="5"/>
        <v>0</v>
      </c>
    </row>
    <row r="38" spans="1:14" ht="20.100000000000001" customHeight="1" thickBot="1">
      <c r="A38" s="782"/>
      <c r="B38" s="780"/>
      <c r="C38" s="348" t="s">
        <v>304</v>
      </c>
      <c r="D38" s="340">
        <f>세입!D75</f>
        <v>0</v>
      </c>
      <c r="E38" s="340">
        <f>세입!E75</f>
        <v>0</v>
      </c>
      <c r="F38" s="341">
        <f t="shared" si="14"/>
        <v>0</v>
      </c>
      <c r="G38" s="34">
        <f t="shared" si="15"/>
        <v>0</v>
      </c>
      <c r="H38" s="777" t="s">
        <v>302</v>
      </c>
      <c r="I38" s="347" t="s">
        <v>241</v>
      </c>
      <c r="J38" s="346" t="s">
        <v>240</v>
      </c>
      <c r="K38" s="419">
        <f>세출!D98</f>
        <v>0</v>
      </c>
      <c r="L38" s="419">
        <f>세출!E98</f>
        <v>0</v>
      </c>
      <c r="M38" s="344">
        <f t="shared" si="4"/>
        <v>0</v>
      </c>
      <c r="N38" s="345">
        <f t="shared" si="5"/>
        <v>0</v>
      </c>
    </row>
    <row r="39" spans="1:14" ht="20.100000000000001" customHeight="1" thickBot="1">
      <c r="A39" s="669"/>
      <c r="B39" s="670"/>
      <c r="C39" s="671"/>
      <c r="D39" s="672"/>
      <c r="E39" s="672"/>
      <c r="F39" s="673"/>
      <c r="G39" s="674"/>
      <c r="H39" s="811"/>
      <c r="I39" s="420" t="s">
        <v>242</v>
      </c>
      <c r="J39" s="353" t="s">
        <v>243</v>
      </c>
      <c r="K39" s="421">
        <f>세출!D99</f>
        <v>0</v>
      </c>
      <c r="L39" s="421">
        <f>세출!E99</f>
        <v>0</v>
      </c>
      <c r="M39" s="33">
        <f t="shared" si="4"/>
        <v>0</v>
      </c>
      <c r="N39" s="34">
        <f t="shared" si="5"/>
        <v>0</v>
      </c>
    </row>
    <row r="40" spans="1:14" ht="27" customHeight="1">
      <c r="A40" s="349"/>
      <c r="B40" s="350"/>
      <c r="C40" s="350"/>
      <c r="D40" s="351"/>
      <c r="E40" s="351"/>
      <c r="F40" s="352"/>
      <c r="G40" s="675"/>
      <c r="H40" s="810" t="s">
        <v>351</v>
      </c>
      <c r="I40" s="592" t="s">
        <v>349</v>
      </c>
      <c r="J40" s="593" t="s">
        <v>339</v>
      </c>
      <c r="K40" s="594">
        <f>세출!D102</f>
        <v>0</v>
      </c>
      <c r="L40" s="594">
        <f>세출!E102</f>
        <v>0</v>
      </c>
      <c r="M40" s="595">
        <f t="shared" si="4"/>
        <v>0</v>
      </c>
      <c r="N40" s="596">
        <f t="shared" si="5"/>
        <v>0</v>
      </c>
    </row>
    <row r="41" spans="1:14" ht="27" customHeight="1" thickBot="1">
      <c r="A41" s="588"/>
      <c r="B41" s="589"/>
      <c r="C41" s="589"/>
      <c r="D41" s="590"/>
      <c r="E41" s="590"/>
      <c r="F41" s="590"/>
      <c r="G41" s="676"/>
      <c r="H41" s="811"/>
      <c r="I41" s="420" t="s">
        <v>350</v>
      </c>
      <c r="J41" s="591" t="s">
        <v>352</v>
      </c>
      <c r="K41" s="421">
        <f>세출!D103</f>
        <v>0</v>
      </c>
      <c r="L41" s="421">
        <f>세출!E103</f>
        <v>0</v>
      </c>
      <c r="M41" s="33">
        <f t="shared" si="4"/>
        <v>0</v>
      </c>
      <c r="N41" s="34">
        <f t="shared" si="5"/>
        <v>0</v>
      </c>
    </row>
    <row r="42" spans="1:14">
      <c r="H42" s="342"/>
      <c r="I42" s="342"/>
      <c r="J42" s="342"/>
      <c r="K42" s="343"/>
      <c r="L42" s="343"/>
      <c r="M42" s="343"/>
      <c r="N42" s="343"/>
    </row>
    <row r="43" spans="1:14">
      <c r="H43" s="342"/>
      <c r="I43" s="342"/>
      <c r="J43" s="342"/>
      <c r="K43" s="343"/>
      <c r="L43" s="343"/>
      <c r="M43" s="343"/>
      <c r="N43" s="343"/>
    </row>
    <row r="44" spans="1:14">
      <c r="H44" s="342"/>
      <c r="I44" s="342"/>
      <c r="J44" s="342"/>
      <c r="K44" s="343"/>
      <c r="L44" s="343"/>
      <c r="M44" s="343"/>
      <c r="N44" s="343"/>
    </row>
  </sheetData>
  <mergeCells count="53">
    <mergeCell ref="I30:I31"/>
    <mergeCell ref="H40:H41"/>
    <mergeCell ref="H38:H39"/>
    <mergeCell ref="I36:I37"/>
    <mergeCell ref="H36:H37"/>
    <mergeCell ref="I33:I34"/>
    <mergeCell ref="H33:H34"/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H7:J7"/>
    <mergeCell ref="I5:I6"/>
    <mergeCell ref="K5:K6"/>
    <mergeCell ref="A7:C7"/>
    <mergeCell ref="M5:N5"/>
    <mergeCell ref="I13:I15"/>
    <mergeCell ref="I8:I12"/>
    <mergeCell ref="H8:H21"/>
    <mergeCell ref="B24:B25"/>
    <mergeCell ref="A24:A25"/>
    <mergeCell ref="B22:B23"/>
    <mergeCell ref="A22:A23"/>
    <mergeCell ref="I25:I28"/>
    <mergeCell ref="H25:H29"/>
    <mergeCell ref="I22:I24"/>
    <mergeCell ref="H22:H24"/>
    <mergeCell ref="I16:I21"/>
    <mergeCell ref="A8:A13"/>
    <mergeCell ref="B8:B13"/>
    <mergeCell ref="B20:B21"/>
    <mergeCell ref="A20:A21"/>
    <mergeCell ref="B16:B19"/>
    <mergeCell ref="A16:A19"/>
    <mergeCell ref="H30:H31"/>
    <mergeCell ref="B37:B38"/>
    <mergeCell ref="A37:A38"/>
    <mergeCell ref="A26:A29"/>
    <mergeCell ref="B26:B29"/>
    <mergeCell ref="B33:B36"/>
    <mergeCell ref="A33:A36"/>
    <mergeCell ref="B30:B32"/>
    <mergeCell ref="A30:A32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3" firstPageNumber="59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79"/>
  <sheetViews>
    <sheetView zoomScale="85" zoomScaleNormal="85" zoomScaleSheetLayoutView="100" workbookViewId="0">
      <pane ySplit="6" topLeftCell="A7" activePane="bottomLeft" state="frozen"/>
      <selection activeCell="B37" sqref="B37:C37"/>
      <selection pane="bottomLeft" activeCell="G20" sqref="G20"/>
    </sheetView>
  </sheetViews>
  <sheetFormatPr defaultRowHeight="16.5"/>
  <cols>
    <col min="1" max="2" width="5.625" style="100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10.125" style="104" customWidth="1"/>
    <col min="15" max="22" width="5.625" style="104" customWidth="1"/>
    <col min="23" max="23" width="11.375" style="617" customWidth="1"/>
    <col min="24" max="24" width="11.75" style="35" bestFit="1" customWidth="1"/>
    <col min="25" max="25" width="9.5" style="35" bestFit="1" customWidth="1"/>
    <col min="26" max="16384" width="9" style="35"/>
  </cols>
  <sheetData>
    <row r="1" spans="1:24" ht="30" customHeight="1">
      <c r="A1" s="818" t="str">
        <f>총괄표!A1</f>
        <v>가족사랑요양원1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8"/>
      <c r="T1" s="818"/>
      <c r="U1" s="818"/>
      <c r="V1" s="818"/>
      <c r="W1" s="818"/>
    </row>
    <row r="2" spans="1:24" ht="30" customHeight="1">
      <c r="A2" s="818" t="s">
        <v>236</v>
      </c>
      <c r="B2" s="818"/>
      <c r="C2" s="818"/>
      <c r="D2" s="818"/>
      <c r="E2" s="818"/>
      <c r="F2" s="818"/>
      <c r="G2" s="818"/>
      <c r="H2" s="818"/>
      <c r="I2" s="818"/>
      <c r="J2" s="818"/>
      <c r="K2" s="818"/>
      <c r="L2" s="818"/>
      <c r="M2" s="818"/>
      <c r="N2" s="818"/>
      <c r="O2" s="818"/>
      <c r="P2" s="818"/>
      <c r="Q2" s="818"/>
      <c r="R2" s="818"/>
      <c r="S2" s="818"/>
      <c r="T2" s="818"/>
      <c r="U2" s="818"/>
      <c r="V2" s="818"/>
      <c r="W2" s="818"/>
    </row>
    <row r="3" spans="1:24" ht="24" customHeight="1" thickBot="1">
      <c r="A3" s="36"/>
      <c r="B3" s="37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40"/>
      <c r="O3" s="258"/>
      <c r="P3" s="258"/>
      <c r="Q3" s="40"/>
      <c r="R3" s="258"/>
      <c r="S3" s="258"/>
      <c r="T3" s="817" t="s">
        <v>22</v>
      </c>
      <c r="U3" s="817"/>
      <c r="V3" s="817"/>
      <c r="W3" s="817"/>
    </row>
    <row r="4" spans="1:24" ht="20.100000000000001" customHeight="1">
      <c r="A4" s="832" t="s">
        <v>23</v>
      </c>
      <c r="B4" s="834"/>
      <c r="C4" s="834"/>
      <c r="D4" s="847" t="str">
        <f>총괄표!D5</f>
        <v>19년도                  추경예산액                  (A)</v>
      </c>
      <c r="E4" s="847" t="str">
        <f>총괄표!E5</f>
        <v>20년도            예산액              (B)</v>
      </c>
      <c r="F4" s="835" t="s">
        <v>24</v>
      </c>
      <c r="G4" s="849"/>
      <c r="H4" s="829" t="s">
        <v>25</v>
      </c>
      <c r="I4" s="830"/>
      <c r="J4" s="830"/>
      <c r="K4" s="830"/>
      <c r="L4" s="831"/>
      <c r="M4" s="832" t="s">
        <v>26</v>
      </c>
      <c r="N4" s="833"/>
      <c r="O4" s="833"/>
      <c r="P4" s="833"/>
      <c r="Q4" s="833"/>
      <c r="R4" s="833"/>
      <c r="S4" s="833"/>
      <c r="T4" s="834"/>
      <c r="U4" s="835"/>
      <c r="V4" s="835"/>
      <c r="W4" s="836"/>
    </row>
    <row r="5" spans="1:24" ht="20.100000000000001" customHeight="1">
      <c r="A5" s="517" t="s">
        <v>27</v>
      </c>
      <c r="B5" s="518" t="s">
        <v>28</v>
      </c>
      <c r="C5" s="518" t="s">
        <v>29</v>
      </c>
      <c r="D5" s="848"/>
      <c r="E5" s="848"/>
      <c r="F5" s="522" t="s">
        <v>30</v>
      </c>
      <c r="G5" s="523" t="s">
        <v>31</v>
      </c>
      <c r="H5" s="42" t="s">
        <v>32</v>
      </c>
      <c r="I5" s="43" t="s">
        <v>33</v>
      </c>
      <c r="J5" s="43" t="s">
        <v>34</v>
      </c>
      <c r="K5" s="524" t="s">
        <v>286</v>
      </c>
      <c r="L5" s="44" t="s">
        <v>35</v>
      </c>
      <c r="M5" s="837"/>
      <c r="N5" s="838"/>
      <c r="O5" s="838"/>
      <c r="P5" s="838"/>
      <c r="Q5" s="838"/>
      <c r="R5" s="838"/>
      <c r="S5" s="838"/>
      <c r="T5" s="839"/>
      <c r="U5" s="840"/>
      <c r="V5" s="840"/>
      <c r="W5" s="841"/>
    </row>
    <row r="6" spans="1:24" s="45" customFormat="1" ht="30" customHeight="1" thickBot="1">
      <c r="A6" s="842" t="s">
        <v>36</v>
      </c>
      <c r="B6" s="843"/>
      <c r="C6" s="844"/>
      <c r="D6" s="311">
        <f>D7+D25+D28+D31+D39+D43+D49+D53+D59+D65+D72</f>
        <v>275040000</v>
      </c>
      <c r="E6" s="311">
        <f>E7+E25+E28+E31+E39+E43+E49+E53+E59+E65+E72</f>
        <v>292135000</v>
      </c>
      <c r="F6" s="312">
        <f>E6-D6</f>
        <v>17095000</v>
      </c>
      <c r="G6" s="313">
        <f>IF(D6+E6=0,0,IF(D6=0,100,F6/D6%))</f>
        <v>6.2154595695171615</v>
      </c>
      <c r="H6" s="324">
        <f>H7+H25+H28+H31+H39+H43+H49+H53+H59+H65+H72</f>
        <v>0</v>
      </c>
      <c r="I6" s="325">
        <f>I7+I25+I28+I31+I39+I43+I49+I53+I59+I65+I72</f>
        <v>292135000</v>
      </c>
      <c r="J6" s="325">
        <f>J7+J25+J28+J31+J39+J43+J49+J53+J59+J65+J72</f>
        <v>0</v>
      </c>
      <c r="K6" s="325">
        <f>K7+K25+K28+K31+K39+K43+K49+K53+K59+K65+K72</f>
        <v>0</v>
      </c>
      <c r="L6" s="314">
        <f>L7+L25+L28+L31+L39+L43+L49+L53+L59+L65+L72</f>
        <v>292135000</v>
      </c>
      <c r="M6" s="315" t="s">
        <v>572</v>
      </c>
      <c r="N6" s="316"/>
      <c r="O6" s="316"/>
      <c r="P6" s="317"/>
      <c r="Q6" s="316"/>
      <c r="R6" s="316"/>
      <c r="S6" s="317"/>
      <c r="T6" s="316"/>
      <c r="U6" s="316"/>
      <c r="V6" s="845">
        <f>W7+W25+W28+W31+W39+W43+W49+W53+W59+W65+W72</f>
        <v>292135000</v>
      </c>
      <c r="W6" s="846"/>
    </row>
    <row r="7" spans="1:24" ht="15" customHeight="1">
      <c r="A7" s="812" t="s">
        <v>403</v>
      </c>
      <c r="B7" s="813"/>
      <c r="C7" s="814"/>
      <c r="D7" s="402">
        <f>D8</f>
        <v>73923980</v>
      </c>
      <c r="E7" s="402">
        <f>E8</f>
        <v>77729496</v>
      </c>
      <c r="F7" s="403">
        <f t="shared" ref="F7:F70" si="0">E7-D7</f>
        <v>3805516</v>
      </c>
      <c r="G7" s="404">
        <f>IF(D7+E7=0,0,IF(D7=0,100,F7/D7%))</f>
        <v>5.1478775899241356</v>
      </c>
      <c r="H7" s="405">
        <f>H8</f>
        <v>0</v>
      </c>
      <c r="I7" s="406">
        <f t="shared" ref="I7:J7" si="1">I8</f>
        <v>77729496</v>
      </c>
      <c r="J7" s="406">
        <f t="shared" si="1"/>
        <v>0</v>
      </c>
      <c r="K7" s="406">
        <f>K8</f>
        <v>0</v>
      </c>
      <c r="L7" s="407">
        <f>L8</f>
        <v>77729496</v>
      </c>
      <c r="M7" s="408" t="s">
        <v>405</v>
      </c>
      <c r="N7" s="409"/>
      <c r="O7" s="409"/>
      <c r="P7" s="409"/>
      <c r="Q7" s="409"/>
      <c r="R7" s="409"/>
      <c r="S7" s="409"/>
      <c r="T7" s="409"/>
      <c r="U7" s="409"/>
      <c r="V7" s="409"/>
      <c r="W7" s="610">
        <f>W8</f>
        <v>77729496</v>
      </c>
    </row>
    <row r="8" spans="1:24" ht="15" customHeight="1">
      <c r="A8" s="63"/>
      <c r="B8" s="826" t="s">
        <v>404</v>
      </c>
      <c r="C8" s="827"/>
      <c r="D8" s="67">
        <f>SUM(D9:D23)</f>
        <v>73923980</v>
      </c>
      <c r="E8" s="67">
        <f>SUM(E9:E23)</f>
        <v>77729496</v>
      </c>
      <c r="F8" s="146">
        <f t="shared" si="0"/>
        <v>3805516</v>
      </c>
      <c r="G8" s="85">
        <f t="shared" ref="G8:G71" si="2">IF(D8+E8=0,0,IF(D8=0,100,F8/D8%))</f>
        <v>5.1478775899241356</v>
      </c>
      <c r="H8" s="86">
        <f>SUM(H9:H23)</f>
        <v>0</v>
      </c>
      <c r="I8" s="528">
        <f>SUM(I9:I23)</f>
        <v>77729496</v>
      </c>
      <c r="J8" s="87">
        <f>SUM(J9:J23)</f>
        <v>0</v>
      </c>
      <c r="K8" s="87">
        <f>SUM(K9:K23)</f>
        <v>0</v>
      </c>
      <c r="L8" s="88">
        <f>SUM(L9:L23)</f>
        <v>77729496</v>
      </c>
      <c r="M8" s="64" t="s">
        <v>406</v>
      </c>
      <c r="N8" s="260"/>
      <c r="O8" s="260"/>
      <c r="P8" s="260"/>
      <c r="Q8" s="260"/>
      <c r="R8" s="260"/>
      <c r="S8" s="260"/>
      <c r="T8" s="260"/>
      <c r="U8" s="260"/>
      <c r="V8" s="260"/>
      <c r="W8" s="611">
        <f>SUM(W9:W24)</f>
        <v>77729496</v>
      </c>
    </row>
    <row r="9" spans="1:24" ht="15" customHeight="1">
      <c r="A9" s="63"/>
      <c r="B9" s="74"/>
      <c r="C9" s="657" t="s">
        <v>408</v>
      </c>
      <c r="D9" s="67">
        <v>0</v>
      </c>
      <c r="E9" s="67">
        <f>W9</f>
        <v>0</v>
      </c>
      <c r="F9" s="68">
        <f t="shared" si="0"/>
        <v>0</v>
      </c>
      <c r="G9" s="85">
        <f t="shared" si="2"/>
        <v>0</v>
      </c>
      <c r="H9" s="86">
        <v>0</v>
      </c>
      <c r="I9" s="528">
        <f>W9</f>
        <v>0</v>
      </c>
      <c r="J9" s="87">
        <v>0</v>
      </c>
      <c r="K9" s="87">
        <v>0</v>
      </c>
      <c r="L9" s="88">
        <f>SUM(H9:K9)</f>
        <v>0</v>
      </c>
      <c r="M9" s="247" t="s">
        <v>407</v>
      </c>
      <c r="N9" s="261"/>
      <c r="O9" s="262"/>
      <c r="P9" s="263"/>
      <c r="Q9" s="261"/>
      <c r="R9" s="262"/>
      <c r="S9" s="263"/>
      <c r="T9" s="261"/>
      <c r="U9" s="262"/>
      <c r="V9" s="263"/>
      <c r="W9" s="381">
        <v>0</v>
      </c>
      <c r="X9" s="666"/>
    </row>
    <row r="10" spans="1:24" ht="15" customHeight="1">
      <c r="A10" s="63"/>
      <c r="B10" s="74"/>
      <c r="C10" s="66" t="s">
        <v>101</v>
      </c>
      <c r="D10" s="67">
        <v>31226480</v>
      </c>
      <c r="E10" s="67">
        <f>SUM(W10:W18)</f>
        <v>32075496</v>
      </c>
      <c r="F10" s="68">
        <f>E10-D10</f>
        <v>849016</v>
      </c>
      <c r="G10" s="69">
        <f t="shared" ref="G10" si="3">IF(D10+E10=0,0,IF(D10=0,100,F10/D10%))</f>
        <v>2.7188975510528244</v>
      </c>
      <c r="H10" s="70">
        <v>0</v>
      </c>
      <c r="I10" s="529">
        <f>SUM(W10:W18)</f>
        <v>32075496</v>
      </c>
      <c r="J10" s="71">
        <v>0</v>
      </c>
      <c r="K10" s="71">
        <v>0</v>
      </c>
      <c r="L10" s="72">
        <f>SUM(H10:K10)</f>
        <v>32075496</v>
      </c>
      <c r="M10" s="246" t="s">
        <v>574</v>
      </c>
      <c r="N10" s="712">
        <v>2672958</v>
      </c>
      <c r="O10" s="7" t="s">
        <v>575</v>
      </c>
      <c r="P10" s="8"/>
      <c r="Q10" s="9"/>
      <c r="R10" s="10"/>
      <c r="S10" s="8" t="s">
        <v>576</v>
      </c>
      <c r="T10" s="11">
        <v>12</v>
      </c>
      <c r="U10" s="7" t="s">
        <v>577</v>
      </c>
      <c r="V10" s="12" t="s">
        <v>578</v>
      </c>
      <c r="W10" s="605">
        <f>N10*T10</f>
        <v>32075496</v>
      </c>
    </row>
    <row r="11" spans="1:24" ht="15" customHeight="1">
      <c r="A11" s="63"/>
      <c r="B11" s="74"/>
      <c r="C11" s="75"/>
      <c r="D11" s="76"/>
      <c r="E11" s="76"/>
      <c r="F11" s="77"/>
      <c r="G11" s="78"/>
      <c r="H11" s="79"/>
      <c r="I11" s="530"/>
      <c r="J11" s="80"/>
      <c r="K11" s="80"/>
      <c r="L11" s="81"/>
      <c r="M11" s="229"/>
      <c r="N11" s="713"/>
      <c r="O11" s="7"/>
      <c r="P11" s="8"/>
      <c r="Q11" s="9"/>
      <c r="R11" s="10"/>
      <c r="S11" s="8"/>
      <c r="T11" s="11"/>
      <c r="U11" s="7"/>
      <c r="V11" s="12"/>
      <c r="W11" s="606"/>
    </row>
    <row r="12" spans="1:24" ht="15" customHeight="1">
      <c r="A12" s="63"/>
      <c r="B12" s="74"/>
      <c r="C12" s="75"/>
      <c r="D12" s="76"/>
      <c r="E12" s="76"/>
      <c r="F12" s="77"/>
      <c r="G12" s="78"/>
      <c r="H12" s="79"/>
      <c r="I12" s="530"/>
      <c r="J12" s="80"/>
      <c r="K12" s="80"/>
      <c r="L12" s="81"/>
      <c r="M12" s="229" t="s">
        <v>584</v>
      </c>
      <c r="N12" s="713"/>
      <c r="O12" s="7"/>
      <c r="P12" s="8"/>
      <c r="Q12" s="9"/>
      <c r="R12" s="10"/>
      <c r="S12" s="8"/>
      <c r="T12" s="11"/>
      <c r="U12" s="7"/>
      <c r="V12" s="12"/>
      <c r="W12" s="606"/>
    </row>
    <row r="13" spans="1:24" ht="15" customHeight="1">
      <c r="A13" s="63"/>
      <c r="B13" s="74"/>
      <c r="C13" s="75"/>
      <c r="D13" s="76"/>
      <c r="E13" s="76"/>
      <c r="F13" s="77"/>
      <c r="G13" s="78"/>
      <c r="H13" s="79"/>
      <c r="I13" s="530"/>
      <c r="J13" s="80"/>
      <c r="K13" s="80"/>
      <c r="L13" s="81"/>
      <c r="M13" s="229"/>
      <c r="N13" s="713"/>
      <c r="O13" s="7"/>
      <c r="P13" s="8"/>
      <c r="Q13" s="9"/>
      <c r="R13" s="10"/>
      <c r="S13" s="8"/>
      <c r="T13" s="11"/>
      <c r="U13" s="7"/>
      <c r="V13" s="12"/>
      <c r="W13" s="606"/>
    </row>
    <row r="14" spans="1:24" ht="15" customHeight="1">
      <c r="A14" s="63"/>
      <c r="B14" s="74"/>
      <c r="C14" s="75"/>
      <c r="D14" s="76"/>
      <c r="E14" s="76"/>
      <c r="F14" s="77"/>
      <c r="G14" s="78"/>
      <c r="H14" s="79"/>
      <c r="I14" s="530"/>
      <c r="J14" s="80"/>
      <c r="K14" s="80"/>
      <c r="L14" s="81"/>
      <c r="M14" s="229"/>
      <c r="N14" s="713"/>
      <c r="O14" s="7"/>
      <c r="P14" s="8"/>
      <c r="Q14" s="9"/>
      <c r="R14" s="10"/>
      <c r="S14" s="8"/>
      <c r="T14" s="11"/>
      <c r="U14" s="7"/>
      <c r="V14" s="12"/>
      <c r="W14" s="606"/>
    </row>
    <row r="15" spans="1:24" ht="15" customHeight="1">
      <c r="A15" s="63"/>
      <c r="B15" s="74"/>
      <c r="C15" s="75"/>
      <c r="D15" s="76"/>
      <c r="E15" s="76"/>
      <c r="F15" s="77"/>
      <c r="G15" s="78"/>
      <c r="H15" s="79"/>
      <c r="I15" s="530"/>
      <c r="J15" s="80"/>
      <c r="K15" s="80"/>
      <c r="L15" s="81"/>
      <c r="M15" s="229"/>
      <c r="N15" s="713"/>
      <c r="O15" s="7"/>
      <c r="P15" s="8"/>
      <c r="Q15" s="9"/>
      <c r="R15" s="10"/>
      <c r="S15" s="8"/>
      <c r="T15" s="11"/>
      <c r="U15" s="7"/>
      <c r="V15" s="12"/>
      <c r="W15" s="606"/>
    </row>
    <row r="16" spans="1:24" ht="15" customHeight="1">
      <c r="A16" s="63"/>
      <c r="B16" s="74"/>
      <c r="C16" s="75"/>
      <c r="D16" s="76"/>
      <c r="E16" s="76"/>
      <c r="F16" s="77"/>
      <c r="G16" s="78"/>
      <c r="H16" s="79"/>
      <c r="I16" s="530"/>
      <c r="J16" s="80"/>
      <c r="K16" s="80"/>
      <c r="L16" s="81"/>
      <c r="M16" s="229"/>
      <c r="N16" s="713"/>
      <c r="O16" s="7"/>
      <c r="P16" s="8"/>
      <c r="Q16" s="9"/>
      <c r="R16" s="10"/>
      <c r="S16" s="8"/>
      <c r="T16" s="11"/>
      <c r="U16" s="7"/>
      <c r="V16" s="12"/>
      <c r="W16" s="606"/>
    </row>
    <row r="17" spans="1:23" ht="15" customHeight="1">
      <c r="A17" s="63"/>
      <c r="B17" s="74"/>
      <c r="C17" s="75"/>
      <c r="D17" s="76"/>
      <c r="E17" s="76"/>
      <c r="F17" s="77"/>
      <c r="G17" s="78"/>
      <c r="H17" s="79"/>
      <c r="I17" s="530"/>
      <c r="J17" s="80"/>
      <c r="K17" s="80"/>
      <c r="L17" s="81"/>
      <c r="M17" s="229"/>
      <c r="N17" s="713"/>
      <c r="O17" s="7"/>
      <c r="P17" s="8"/>
      <c r="Q17" s="9"/>
      <c r="R17" s="10"/>
      <c r="S17" s="8"/>
      <c r="T17" s="11"/>
      <c r="U17" s="7"/>
      <c r="V17" s="12"/>
      <c r="W17" s="606"/>
    </row>
    <row r="18" spans="1:23" ht="15" customHeight="1">
      <c r="A18" s="63"/>
      <c r="B18" s="74"/>
      <c r="C18" s="139"/>
      <c r="D18" s="140"/>
      <c r="E18" s="140"/>
      <c r="F18" s="141"/>
      <c r="G18" s="85"/>
      <c r="H18" s="86"/>
      <c r="I18" s="528"/>
      <c r="J18" s="87"/>
      <c r="K18" s="87"/>
      <c r="L18" s="88"/>
      <c r="M18" s="230"/>
      <c r="N18" s="713"/>
      <c r="O18" s="7"/>
      <c r="P18" s="8"/>
      <c r="Q18" s="9"/>
      <c r="R18" s="10"/>
      <c r="S18" s="8"/>
      <c r="T18" s="11"/>
      <c r="U18" s="7"/>
      <c r="V18" s="12"/>
      <c r="W18" s="606"/>
    </row>
    <row r="19" spans="1:23" ht="15" customHeight="1">
      <c r="A19" s="63"/>
      <c r="B19" s="74"/>
      <c r="C19" s="66" t="s">
        <v>102</v>
      </c>
      <c r="D19" s="67">
        <v>34492500</v>
      </c>
      <c r="E19" s="67">
        <f>W19</f>
        <v>37449000</v>
      </c>
      <c r="F19" s="68">
        <f t="shared" ref="F19" si="4">E19-D19</f>
        <v>2956500</v>
      </c>
      <c r="G19" s="85">
        <f t="shared" ref="G19" si="5">IF(D19+E19=0,0,IF(D19=0,100,F19/D19%))</f>
        <v>8.5714285714285712</v>
      </c>
      <c r="H19" s="86">
        <v>0</v>
      </c>
      <c r="I19" s="528">
        <f>W19</f>
        <v>37449000</v>
      </c>
      <c r="J19" s="87">
        <v>0</v>
      </c>
      <c r="K19" s="87">
        <v>0</v>
      </c>
      <c r="L19" s="88">
        <f>SUM(H19:K19)</f>
        <v>37449000</v>
      </c>
      <c r="M19" s="247" t="s">
        <v>106</v>
      </c>
      <c r="N19" s="757">
        <v>11400</v>
      </c>
      <c r="O19" s="387" t="s">
        <v>0</v>
      </c>
      <c r="P19" s="272" t="s">
        <v>1</v>
      </c>
      <c r="Q19" s="388">
        <v>9</v>
      </c>
      <c r="R19" s="389" t="s">
        <v>2</v>
      </c>
      <c r="S19" s="272" t="s">
        <v>1</v>
      </c>
      <c r="T19" s="390">
        <v>365</v>
      </c>
      <c r="U19" s="387" t="s">
        <v>6</v>
      </c>
      <c r="V19" s="26" t="s">
        <v>4</v>
      </c>
      <c r="W19" s="381">
        <f>N19*Q19*T19</f>
        <v>37449000</v>
      </c>
    </row>
    <row r="20" spans="1:23" ht="15" customHeight="1">
      <c r="A20" s="63"/>
      <c r="B20" s="74"/>
      <c r="C20" s="66" t="s">
        <v>103</v>
      </c>
      <c r="D20" s="67">
        <v>1680000</v>
      </c>
      <c r="E20" s="67">
        <f>SUM(W20:W21)</f>
        <v>1680000</v>
      </c>
      <c r="F20" s="68">
        <f t="shared" ref="F20" si="6">E20-D20</f>
        <v>0</v>
      </c>
      <c r="G20" s="69">
        <f t="shared" ref="G20" si="7">IF(D20+E20=0,0,IF(D20=0,100,F20/D20%))</f>
        <v>0</v>
      </c>
      <c r="H20" s="70">
        <v>0</v>
      </c>
      <c r="I20" s="529">
        <f>SUM(W20:W21)</f>
        <v>1680000</v>
      </c>
      <c r="J20" s="71">
        <v>0</v>
      </c>
      <c r="K20" s="71">
        <v>0</v>
      </c>
      <c r="L20" s="72">
        <f>SUM(H20:K20)</f>
        <v>1680000</v>
      </c>
      <c r="M20" s="246" t="s">
        <v>512</v>
      </c>
      <c r="N20" s="264">
        <v>70000</v>
      </c>
      <c r="O20" s="391" t="s">
        <v>0</v>
      </c>
      <c r="P20" s="392" t="s">
        <v>1</v>
      </c>
      <c r="Q20" s="393">
        <v>2</v>
      </c>
      <c r="R20" s="496" t="s">
        <v>2</v>
      </c>
      <c r="S20" s="392" t="s">
        <v>1</v>
      </c>
      <c r="T20" s="428">
        <v>12</v>
      </c>
      <c r="U20" s="391" t="s">
        <v>261</v>
      </c>
      <c r="V20" s="395" t="s">
        <v>4</v>
      </c>
      <c r="W20" s="605">
        <f>N20*Q20*T20</f>
        <v>1680000</v>
      </c>
    </row>
    <row r="21" spans="1:23" ht="15" customHeight="1">
      <c r="A21" s="63"/>
      <c r="B21" s="74"/>
      <c r="C21" s="139"/>
      <c r="D21" s="140"/>
      <c r="E21" s="140"/>
      <c r="F21" s="141"/>
      <c r="G21" s="85"/>
      <c r="H21" s="86"/>
      <c r="I21" s="528"/>
      <c r="J21" s="87"/>
      <c r="K21" s="87"/>
      <c r="L21" s="88"/>
      <c r="M21" s="230"/>
      <c r="N21" s="265"/>
      <c r="O21" s="14"/>
      <c r="P21" s="15"/>
      <c r="Q21" s="6"/>
      <c r="R21" s="16"/>
      <c r="S21" s="15"/>
      <c r="T21" s="18"/>
      <c r="U21" s="14"/>
      <c r="V21" s="17"/>
      <c r="W21" s="606"/>
    </row>
    <row r="22" spans="1:23" ht="15" customHeight="1">
      <c r="A22" s="63"/>
      <c r="B22" s="74"/>
      <c r="C22" s="66" t="s">
        <v>104</v>
      </c>
      <c r="D22" s="67">
        <v>0</v>
      </c>
      <c r="E22" s="67">
        <f>W22</f>
        <v>0</v>
      </c>
      <c r="F22" s="68">
        <f t="shared" ref="F22" si="8">E22-D22</f>
        <v>0</v>
      </c>
      <c r="G22" s="85">
        <f t="shared" ref="G22" si="9">IF(D22+E22=0,0,IF(D22=0,100,F22/D22%))</f>
        <v>0</v>
      </c>
      <c r="H22" s="86">
        <v>0</v>
      </c>
      <c r="I22" s="528">
        <f>W22</f>
        <v>0</v>
      </c>
      <c r="J22" s="87">
        <v>0</v>
      </c>
      <c r="K22" s="87">
        <v>0</v>
      </c>
      <c r="L22" s="88">
        <f>SUM(H22:K22)</f>
        <v>0</v>
      </c>
      <c r="M22" s="247" t="s">
        <v>107</v>
      </c>
      <c r="N22" s="261"/>
      <c r="O22" s="262"/>
      <c r="P22" s="263"/>
      <c r="Q22" s="261"/>
      <c r="R22" s="262"/>
      <c r="S22" s="263"/>
      <c r="T22" s="261"/>
      <c r="U22" s="262"/>
      <c r="V22" s="263"/>
      <c r="W22" s="381">
        <v>0</v>
      </c>
    </row>
    <row r="23" spans="1:23" ht="15" customHeight="1">
      <c r="A23" s="63"/>
      <c r="B23" s="74"/>
      <c r="C23" s="66" t="s">
        <v>105</v>
      </c>
      <c r="D23" s="67">
        <v>6525000</v>
      </c>
      <c r="E23" s="67">
        <f>W23+W24</f>
        <v>6525000</v>
      </c>
      <c r="F23" s="68">
        <f t="shared" ref="F23" si="10">E23-D23</f>
        <v>0</v>
      </c>
      <c r="G23" s="69">
        <f t="shared" ref="G23" si="11">IF(D23+E23=0,0,IF(D23=0,100,F23/D23%))</f>
        <v>0</v>
      </c>
      <c r="H23" s="70">
        <v>0</v>
      </c>
      <c r="I23" s="529">
        <f>W23+W24</f>
        <v>6525000</v>
      </c>
      <c r="J23" s="71">
        <v>0</v>
      </c>
      <c r="K23" s="71">
        <v>0</v>
      </c>
      <c r="L23" s="72">
        <f>SUM(H23:K23)</f>
        <v>6525000</v>
      </c>
      <c r="M23" s="246" t="s">
        <v>257</v>
      </c>
      <c r="N23" s="264">
        <v>30000</v>
      </c>
      <c r="O23" s="14" t="s">
        <v>0</v>
      </c>
      <c r="P23" s="15" t="s">
        <v>1</v>
      </c>
      <c r="Q23" s="500">
        <v>9</v>
      </c>
      <c r="R23" s="16" t="s">
        <v>2</v>
      </c>
      <c r="S23" s="15" t="s">
        <v>1</v>
      </c>
      <c r="T23" s="11">
        <v>12</v>
      </c>
      <c r="U23" s="14" t="s">
        <v>244</v>
      </c>
      <c r="V23" s="17" t="s">
        <v>4</v>
      </c>
      <c r="W23" s="606">
        <f>N23*Q23*T23</f>
        <v>3240000</v>
      </c>
    </row>
    <row r="24" spans="1:23" ht="15" customHeight="1">
      <c r="A24" s="63"/>
      <c r="B24" s="74"/>
      <c r="C24" s="75"/>
      <c r="D24" s="76"/>
      <c r="E24" s="76"/>
      <c r="F24" s="77"/>
      <c r="G24" s="85"/>
      <c r="H24" s="86"/>
      <c r="I24" s="528"/>
      <c r="J24" s="87"/>
      <c r="K24" s="87"/>
      <c r="L24" s="88"/>
      <c r="M24" s="230" t="s">
        <v>506</v>
      </c>
      <c r="N24" s="265">
        <v>1000</v>
      </c>
      <c r="O24" s="14" t="s">
        <v>0</v>
      </c>
      <c r="P24" s="15" t="s">
        <v>1</v>
      </c>
      <c r="Q24" s="6">
        <v>9</v>
      </c>
      <c r="R24" s="16" t="s">
        <v>2</v>
      </c>
      <c r="S24" s="15" t="s">
        <v>1</v>
      </c>
      <c r="T24" s="11">
        <v>365</v>
      </c>
      <c r="U24" s="14" t="s">
        <v>274</v>
      </c>
      <c r="V24" s="17" t="s">
        <v>4</v>
      </c>
      <c r="W24" s="606">
        <f>N24*Q24*T24</f>
        <v>3285000</v>
      </c>
    </row>
    <row r="25" spans="1:23" ht="15" customHeight="1">
      <c r="A25" s="824" t="s">
        <v>37</v>
      </c>
      <c r="B25" s="825"/>
      <c r="C25" s="825"/>
      <c r="D25" s="58">
        <f>D26</f>
        <v>0</v>
      </c>
      <c r="E25" s="58">
        <f>E26</f>
        <v>0</v>
      </c>
      <c r="F25" s="59">
        <f t="shared" si="0"/>
        <v>0</v>
      </c>
      <c r="G25" s="47">
        <f t="shared" si="2"/>
        <v>0</v>
      </c>
      <c r="H25" s="48">
        <f>H26</f>
        <v>0</v>
      </c>
      <c r="I25" s="49">
        <f t="shared" ref="I25:J25" si="12">I26</f>
        <v>0</v>
      </c>
      <c r="J25" s="49">
        <f t="shared" si="12"/>
        <v>0</v>
      </c>
      <c r="K25" s="49">
        <f>K26</f>
        <v>0</v>
      </c>
      <c r="L25" s="50">
        <f>L26</f>
        <v>0</v>
      </c>
      <c r="M25" s="60" t="s">
        <v>38</v>
      </c>
      <c r="N25" s="267"/>
      <c r="O25" s="267"/>
      <c r="P25" s="267"/>
      <c r="Q25" s="267"/>
      <c r="R25" s="267"/>
      <c r="S25" s="267"/>
      <c r="T25" s="267"/>
      <c r="U25" s="267"/>
      <c r="V25" s="267"/>
      <c r="W25" s="612">
        <f>W26</f>
        <v>0</v>
      </c>
    </row>
    <row r="26" spans="1:23" ht="15" customHeight="1">
      <c r="A26" s="63"/>
      <c r="B26" s="826" t="s">
        <v>39</v>
      </c>
      <c r="C26" s="827"/>
      <c r="D26" s="67">
        <f>SUM(D27:D27)</f>
        <v>0</v>
      </c>
      <c r="E26" s="67">
        <f>SUM(E27:E27)</f>
        <v>0</v>
      </c>
      <c r="F26" s="146">
        <f t="shared" si="0"/>
        <v>0</v>
      </c>
      <c r="G26" s="85">
        <f t="shared" si="2"/>
        <v>0</v>
      </c>
      <c r="H26" s="386">
        <f>SUM(H27:H27)</f>
        <v>0</v>
      </c>
      <c r="I26" s="326">
        <f>SUM(I27:I27)</f>
        <v>0</v>
      </c>
      <c r="J26" s="326">
        <f>SUM(J27:J27)</f>
        <v>0</v>
      </c>
      <c r="K26" s="326">
        <f>SUM(K27:K27)</f>
        <v>0</v>
      </c>
      <c r="L26" s="148">
        <f>SUM(L27:L27)</f>
        <v>0</v>
      </c>
      <c r="M26" s="64" t="s">
        <v>38</v>
      </c>
      <c r="N26" s="260"/>
      <c r="O26" s="260"/>
      <c r="P26" s="260"/>
      <c r="Q26" s="260"/>
      <c r="R26" s="260"/>
      <c r="S26" s="260"/>
      <c r="T26" s="260"/>
      <c r="U26" s="260"/>
      <c r="V26" s="260"/>
      <c r="W26" s="611">
        <f>SUM(W27:W27)</f>
        <v>0</v>
      </c>
    </row>
    <row r="27" spans="1:23" ht="15" customHeight="1">
      <c r="A27" s="192"/>
      <c r="B27" s="150"/>
      <c r="C27" s="519" t="s">
        <v>287</v>
      </c>
      <c r="D27" s="145">
        <v>0</v>
      </c>
      <c r="E27" s="145">
        <f>W27</f>
        <v>0</v>
      </c>
      <c r="F27" s="146">
        <f t="shared" si="0"/>
        <v>0</v>
      </c>
      <c r="G27" s="85">
        <f t="shared" si="2"/>
        <v>0</v>
      </c>
      <c r="H27" s="86">
        <v>0</v>
      </c>
      <c r="I27" s="528">
        <f>W27</f>
        <v>0</v>
      </c>
      <c r="J27" s="87">
        <v>0</v>
      </c>
      <c r="K27" s="87">
        <v>0</v>
      </c>
      <c r="L27" s="88">
        <f>SUM(H27:K27)</f>
        <v>0</v>
      </c>
      <c r="M27" s="238" t="s">
        <v>586</v>
      </c>
      <c r="N27" s="263"/>
      <c r="O27" s="263"/>
      <c r="P27" s="263"/>
      <c r="Q27" s="263"/>
      <c r="R27" s="263"/>
      <c r="S27" s="263"/>
      <c r="T27" s="263"/>
      <c r="U27" s="263"/>
      <c r="V27" s="263"/>
      <c r="W27" s="381">
        <v>0</v>
      </c>
    </row>
    <row r="28" spans="1:23" ht="15" customHeight="1">
      <c r="A28" s="824" t="s">
        <v>108</v>
      </c>
      <c r="B28" s="825"/>
      <c r="C28" s="825"/>
      <c r="D28" s="58">
        <f>D29</f>
        <v>0</v>
      </c>
      <c r="E28" s="58">
        <f>E29</f>
        <v>0</v>
      </c>
      <c r="F28" s="59">
        <f t="shared" ref="F28:F30" si="13">E28-D28</f>
        <v>0</v>
      </c>
      <c r="G28" s="47">
        <f t="shared" ref="G28:G30" si="14">IF(D28+E28=0,0,IF(D28=0,100,F28/D28%))</f>
        <v>0</v>
      </c>
      <c r="H28" s="48">
        <f t="shared" ref="H28:L29" si="15">H29</f>
        <v>0</v>
      </c>
      <c r="I28" s="49">
        <f t="shared" si="15"/>
        <v>0</v>
      </c>
      <c r="J28" s="49">
        <f t="shared" si="15"/>
        <v>0</v>
      </c>
      <c r="K28" s="49">
        <f>K29</f>
        <v>0</v>
      </c>
      <c r="L28" s="50">
        <f t="shared" si="15"/>
        <v>0</v>
      </c>
      <c r="M28" s="60" t="s">
        <v>111</v>
      </c>
      <c r="N28" s="267"/>
      <c r="O28" s="267"/>
      <c r="P28" s="267"/>
      <c r="Q28" s="267"/>
      <c r="R28" s="267"/>
      <c r="S28" s="267"/>
      <c r="T28" s="267"/>
      <c r="U28" s="267"/>
      <c r="V28" s="267"/>
      <c r="W28" s="612">
        <f>W29</f>
        <v>0</v>
      </c>
    </row>
    <row r="29" spans="1:23" ht="15" customHeight="1">
      <c r="A29" s="63"/>
      <c r="B29" s="826" t="s">
        <v>109</v>
      </c>
      <c r="C29" s="827"/>
      <c r="D29" s="67">
        <f>D30</f>
        <v>0</v>
      </c>
      <c r="E29" s="67">
        <f>SUM(E30)</f>
        <v>0</v>
      </c>
      <c r="F29" s="146">
        <f t="shared" si="13"/>
        <v>0</v>
      </c>
      <c r="G29" s="85">
        <f t="shared" si="14"/>
        <v>0</v>
      </c>
      <c r="H29" s="86">
        <f t="shared" si="15"/>
        <v>0</v>
      </c>
      <c r="I29" s="87">
        <f t="shared" si="15"/>
        <v>0</v>
      </c>
      <c r="J29" s="87">
        <f t="shared" si="15"/>
        <v>0</v>
      </c>
      <c r="K29" s="87">
        <f>K30</f>
        <v>0</v>
      </c>
      <c r="L29" s="88">
        <f>L30</f>
        <v>0</v>
      </c>
      <c r="M29" s="64" t="s">
        <v>111</v>
      </c>
      <c r="N29" s="260"/>
      <c r="O29" s="260"/>
      <c r="P29" s="260"/>
      <c r="Q29" s="260"/>
      <c r="R29" s="260"/>
      <c r="S29" s="260"/>
      <c r="T29" s="260"/>
      <c r="U29" s="260"/>
      <c r="V29" s="260"/>
      <c r="W29" s="611">
        <f>SUM(W30)</f>
        <v>0</v>
      </c>
    </row>
    <row r="30" spans="1:23" ht="15" customHeight="1">
      <c r="A30" s="192"/>
      <c r="B30" s="150"/>
      <c r="C30" s="519" t="s">
        <v>110</v>
      </c>
      <c r="D30" s="145">
        <v>0</v>
      </c>
      <c r="E30" s="145">
        <f>W30</f>
        <v>0</v>
      </c>
      <c r="F30" s="146">
        <f t="shared" si="13"/>
        <v>0</v>
      </c>
      <c r="G30" s="85">
        <f t="shared" si="14"/>
        <v>0</v>
      </c>
      <c r="H30" s="86">
        <v>0</v>
      </c>
      <c r="I30" s="528">
        <f>W30</f>
        <v>0</v>
      </c>
      <c r="J30" s="87">
        <v>0</v>
      </c>
      <c r="K30" s="87">
        <v>0</v>
      </c>
      <c r="L30" s="88">
        <f>SUM(H30:K30)</f>
        <v>0</v>
      </c>
      <c r="M30" s="238" t="s">
        <v>587</v>
      </c>
      <c r="N30" s="263"/>
      <c r="O30" s="263"/>
      <c r="P30" s="263"/>
      <c r="Q30" s="263"/>
      <c r="R30" s="263"/>
      <c r="S30" s="263"/>
      <c r="T30" s="263"/>
      <c r="U30" s="263"/>
      <c r="V30" s="263"/>
      <c r="W30" s="381">
        <v>0</v>
      </c>
    </row>
    <row r="31" spans="1:23" ht="15" customHeight="1">
      <c r="A31" s="821" t="s">
        <v>113</v>
      </c>
      <c r="B31" s="822"/>
      <c r="C31" s="828"/>
      <c r="D31" s="90">
        <f>D32</f>
        <v>1542000</v>
      </c>
      <c r="E31" s="90">
        <f>E32</f>
        <v>0</v>
      </c>
      <c r="F31" s="59">
        <f t="shared" si="0"/>
        <v>-1542000</v>
      </c>
      <c r="G31" s="47">
        <f t="shared" si="2"/>
        <v>-100</v>
      </c>
      <c r="H31" s="48">
        <f>H32</f>
        <v>0</v>
      </c>
      <c r="I31" s="49">
        <f>I32</f>
        <v>0</v>
      </c>
      <c r="J31" s="49">
        <f>J32</f>
        <v>0</v>
      </c>
      <c r="K31" s="49">
        <f>K32</f>
        <v>0</v>
      </c>
      <c r="L31" s="50">
        <f>L32</f>
        <v>0</v>
      </c>
      <c r="M31" s="60" t="s">
        <v>119</v>
      </c>
      <c r="N31" s="268"/>
      <c r="O31" s="268"/>
      <c r="P31" s="268"/>
      <c r="Q31" s="268"/>
      <c r="R31" s="268"/>
      <c r="S31" s="268"/>
      <c r="T31" s="268"/>
      <c r="U31" s="268"/>
      <c r="V31" s="268"/>
      <c r="W31" s="612">
        <f>W32</f>
        <v>0</v>
      </c>
    </row>
    <row r="32" spans="1:23" ht="15" customHeight="1">
      <c r="A32" s="96"/>
      <c r="B32" s="826" t="s">
        <v>114</v>
      </c>
      <c r="C32" s="827"/>
      <c r="D32" s="67">
        <f>SUM(D33:D38)</f>
        <v>1542000</v>
      </c>
      <c r="E32" s="67">
        <f>SUM(E33:E38)</f>
        <v>0</v>
      </c>
      <c r="F32" s="146">
        <f t="shared" si="0"/>
        <v>-1542000</v>
      </c>
      <c r="G32" s="85">
        <f t="shared" si="2"/>
        <v>-100</v>
      </c>
      <c r="H32" s="86">
        <f>SUM(H33:H38)</f>
        <v>0</v>
      </c>
      <c r="I32" s="87">
        <f>SUM(I33:I38)</f>
        <v>0</v>
      </c>
      <c r="J32" s="87">
        <f>SUM(J33:J38)</f>
        <v>0</v>
      </c>
      <c r="K32" s="87">
        <f>SUM(K33:K38)</f>
        <v>0</v>
      </c>
      <c r="L32" s="88">
        <f>SUM(L33:L38)</f>
        <v>0</v>
      </c>
      <c r="M32" s="64" t="s">
        <v>119</v>
      </c>
      <c r="N32" s="269"/>
      <c r="O32" s="269"/>
      <c r="P32" s="269"/>
      <c r="Q32" s="269"/>
      <c r="R32" s="269"/>
      <c r="S32" s="269"/>
      <c r="T32" s="269"/>
      <c r="U32" s="269"/>
      <c r="V32" s="269"/>
      <c r="W32" s="611">
        <f>SUM(W33:W38)</f>
        <v>0</v>
      </c>
    </row>
    <row r="33" spans="1:27" ht="15" customHeight="1">
      <c r="A33" s="63"/>
      <c r="B33" s="249"/>
      <c r="C33" s="98" t="s">
        <v>115</v>
      </c>
      <c r="D33" s="145">
        <v>0</v>
      </c>
      <c r="E33" s="145">
        <f>SUM(W33:W33)</f>
        <v>0</v>
      </c>
      <c r="F33" s="146">
        <f t="shared" si="0"/>
        <v>0</v>
      </c>
      <c r="G33" s="147">
        <f t="shared" si="2"/>
        <v>0</v>
      </c>
      <c r="H33" s="532">
        <f>W33</f>
        <v>0</v>
      </c>
      <c r="I33" s="251">
        <v>0</v>
      </c>
      <c r="J33" s="251">
        <v>0</v>
      </c>
      <c r="K33" s="251">
        <v>0</v>
      </c>
      <c r="L33" s="148">
        <f>SUM(H33:K33)</f>
        <v>0</v>
      </c>
      <c r="M33" s="238" t="s">
        <v>588</v>
      </c>
      <c r="N33" s="263"/>
      <c r="O33" s="263"/>
      <c r="P33" s="263"/>
      <c r="Q33" s="263"/>
      <c r="R33" s="263"/>
      <c r="S33" s="263"/>
      <c r="T33" s="263"/>
      <c r="U33" s="263"/>
      <c r="V33" s="263"/>
      <c r="W33" s="381">
        <v>0</v>
      </c>
    </row>
    <row r="34" spans="1:27" ht="15" customHeight="1">
      <c r="A34" s="63"/>
      <c r="B34" s="249"/>
      <c r="C34" s="252" t="s">
        <v>116</v>
      </c>
      <c r="D34" s="140">
        <v>0</v>
      </c>
      <c r="E34" s="140">
        <f>W34</f>
        <v>0</v>
      </c>
      <c r="F34" s="141">
        <f>E34-D34</f>
        <v>0</v>
      </c>
      <c r="G34" s="85">
        <f t="shared" si="2"/>
        <v>0</v>
      </c>
      <c r="H34" s="533">
        <f>W34</f>
        <v>0</v>
      </c>
      <c r="I34" s="87">
        <v>0</v>
      </c>
      <c r="J34" s="87">
        <v>0</v>
      </c>
      <c r="K34" s="87">
        <v>0</v>
      </c>
      <c r="L34" s="148">
        <f>SUM(H34:K34)</f>
        <v>0</v>
      </c>
      <c r="M34" s="89" t="s">
        <v>589</v>
      </c>
      <c r="N34" s="266"/>
      <c r="O34" s="266"/>
      <c r="P34" s="266"/>
      <c r="Q34" s="266"/>
      <c r="R34" s="266"/>
      <c r="S34" s="266"/>
      <c r="T34" s="266"/>
      <c r="U34" s="266"/>
      <c r="V34" s="266"/>
      <c r="W34" s="367">
        <v>0</v>
      </c>
    </row>
    <row r="35" spans="1:27" ht="15" customHeight="1">
      <c r="A35" s="63"/>
      <c r="B35" s="253"/>
      <c r="C35" s="66" t="s">
        <v>117</v>
      </c>
      <c r="D35" s="67">
        <v>0</v>
      </c>
      <c r="E35" s="67">
        <f>SUM(W35:W37)</f>
        <v>0</v>
      </c>
      <c r="F35" s="68">
        <f t="shared" si="0"/>
        <v>0</v>
      </c>
      <c r="G35" s="69">
        <f t="shared" si="2"/>
        <v>0</v>
      </c>
      <c r="H35" s="534">
        <f>SUM(W35:W37)</f>
        <v>0</v>
      </c>
      <c r="I35" s="71">
        <v>0</v>
      </c>
      <c r="J35" s="71">
        <v>0</v>
      </c>
      <c r="K35" s="71">
        <v>0</v>
      </c>
      <c r="L35" s="72">
        <f>SUM(H35:K35)</f>
        <v>0</v>
      </c>
      <c r="M35" s="248" t="s">
        <v>120</v>
      </c>
      <c r="N35" s="21">
        <v>252812</v>
      </c>
      <c r="O35" s="14" t="s">
        <v>0</v>
      </c>
      <c r="P35" s="15" t="s">
        <v>1</v>
      </c>
      <c r="Q35" s="6"/>
      <c r="R35" s="16" t="s">
        <v>2</v>
      </c>
      <c r="S35" s="15" t="s">
        <v>1</v>
      </c>
      <c r="T35" s="18">
        <v>12</v>
      </c>
      <c r="U35" s="14" t="s">
        <v>3</v>
      </c>
      <c r="V35" s="17" t="s">
        <v>4</v>
      </c>
      <c r="W35" s="605">
        <f>N35*Q35*T35</f>
        <v>0</v>
      </c>
    </row>
    <row r="36" spans="1:27" ht="15" customHeight="1">
      <c r="A36" s="63"/>
      <c r="B36" s="253"/>
      <c r="C36" s="75"/>
      <c r="D36" s="76"/>
      <c r="E36" s="76"/>
      <c r="F36" s="77"/>
      <c r="G36" s="78"/>
      <c r="H36" s="535"/>
      <c r="I36" s="80"/>
      <c r="J36" s="80"/>
      <c r="K36" s="80"/>
      <c r="L36" s="81"/>
      <c r="M36" s="82" t="s">
        <v>246</v>
      </c>
      <c r="N36" s="21">
        <v>35394</v>
      </c>
      <c r="O36" s="14" t="s">
        <v>0</v>
      </c>
      <c r="P36" s="15" t="s">
        <v>1</v>
      </c>
      <c r="Q36" s="6"/>
      <c r="R36" s="16" t="s">
        <v>2</v>
      </c>
      <c r="S36" s="15" t="s">
        <v>1</v>
      </c>
      <c r="T36" s="18">
        <v>1</v>
      </c>
      <c r="U36" s="14" t="s">
        <v>245</v>
      </c>
      <c r="V36" s="17" t="s">
        <v>4</v>
      </c>
      <c r="W36" s="606">
        <f t="shared" ref="W36:W37" si="16">N36*Q36*T36</f>
        <v>0</v>
      </c>
    </row>
    <row r="37" spans="1:27" ht="15" customHeight="1">
      <c r="A37" s="63"/>
      <c r="B37" s="253"/>
      <c r="C37" s="139"/>
      <c r="D37" s="140"/>
      <c r="E37" s="140"/>
      <c r="F37" s="141"/>
      <c r="G37" s="85"/>
      <c r="H37" s="533"/>
      <c r="I37" s="87"/>
      <c r="J37" s="87"/>
      <c r="K37" s="87"/>
      <c r="L37" s="88"/>
      <c r="M37" s="89" t="s">
        <v>247</v>
      </c>
      <c r="N37" s="21">
        <v>36300</v>
      </c>
      <c r="O37" s="14" t="s">
        <v>0</v>
      </c>
      <c r="P37" s="15" t="s">
        <v>1</v>
      </c>
      <c r="Q37" s="6"/>
      <c r="R37" s="16" t="s">
        <v>2</v>
      </c>
      <c r="S37" s="15" t="s">
        <v>1</v>
      </c>
      <c r="T37" s="18">
        <v>2</v>
      </c>
      <c r="U37" s="14" t="s">
        <v>245</v>
      </c>
      <c r="V37" s="17" t="s">
        <v>4</v>
      </c>
      <c r="W37" s="606">
        <f t="shared" si="16"/>
        <v>0</v>
      </c>
    </row>
    <row r="38" spans="1:27" ht="15" customHeight="1">
      <c r="A38" s="63"/>
      <c r="B38" s="253"/>
      <c r="C38" s="98" t="s">
        <v>118</v>
      </c>
      <c r="D38" s="145">
        <v>1542000</v>
      </c>
      <c r="E38" s="145">
        <f>W38</f>
        <v>0</v>
      </c>
      <c r="F38" s="146">
        <f t="shared" si="0"/>
        <v>-1542000</v>
      </c>
      <c r="G38" s="85">
        <f t="shared" si="2"/>
        <v>-100</v>
      </c>
      <c r="H38" s="533">
        <f>W38</f>
        <v>0</v>
      </c>
      <c r="I38" s="87">
        <v>0</v>
      </c>
      <c r="J38" s="87">
        <v>0</v>
      </c>
      <c r="K38" s="87">
        <v>0</v>
      </c>
      <c r="L38" s="88">
        <f>SUM(H38:K38)</f>
        <v>0</v>
      </c>
      <c r="M38" s="238" t="s">
        <v>590</v>
      </c>
      <c r="N38" s="263"/>
      <c r="O38" s="263"/>
      <c r="P38" s="263"/>
      <c r="Q38" s="263"/>
      <c r="R38" s="263"/>
      <c r="S38" s="263"/>
      <c r="T38" s="263"/>
      <c r="U38" s="263"/>
      <c r="V38" s="263"/>
      <c r="W38" s="381"/>
      <c r="AA38" s="95"/>
    </row>
    <row r="39" spans="1:27" ht="15" customHeight="1">
      <c r="A39" s="821" t="s">
        <v>40</v>
      </c>
      <c r="B39" s="822"/>
      <c r="C39" s="828"/>
      <c r="D39" s="58">
        <f>D40</f>
        <v>0</v>
      </c>
      <c r="E39" s="58">
        <f>E40</f>
        <v>0</v>
      </c>
      <c r="F39" s="62">
        <f t="shared" ref="F39:F41" si="17">E39-D39</f>
        <v>0</v>
      </c>
      <c r="G39" s="47">
        <f t="shared" ref="G39:G40" si="18">IF(D39+E39=0,0,IF(D39=0,100,F39/D39%))</f>
        <v>0</v>
      </c>
      <c r="H39" s="439">
        <f>H40</f>
        <v>0</v>
      </c>
      <c r="I39" s="441">
        <f>I40</f>
        <v>0</v>
      </c>
      <c r="J39" s="441">
        <f>J40</f>
        <v>0</v>
      </c>
      <c r="K39" s="441">
        <f>K40</f>
        <v>0</v>
      </c>
      <c r="L39" s="440">
        <f>L40</f>
        <v>0</v>
      </c>
      <c r="M39" s="60" t="s">
        <v>41</v>
      </c>
      <c r="N39" s="268"/>
      <c r="O39" s="268"/>
      <c r="P39" s="268"/>
      <c r="Q39" s="268"/>
      <c r="R39" s="268"/>
      <c r="S39" s="268"/>
      <c r="T39" s="268"/>
      <c r="U39" s="268"/>
      <c r="V39" s="268"/>
      <c r="W39" s="613">
        <f>W40</f>
        <v>0</v>
      </c>
    </row>
    <row r="40" spans="1:27" ht="15" customHeight="1">
      <c r="A40" s="63"/>
      <c r="B40" s="826" t="s">
        <v>42</v>
      </c>
      <c r="C40" s="827"/>
      <c r="D40" s="145">
        <f>SUM(D41:D42)</f>
        <v>0</v>
      </c>
      <c r="E40" s="145">
        <f>SUM(E41:E42)</f>
        <v>0</v>
      </c>
      <c r="F40" s="255">
        <f t="shared" si="17"/>
        <v>0</v>
      </c>
      <c r="G40" s="85">
        <f t="shared" si="18"/>
        <v>0</v>
      </c>
      <c r="H40" s="86">
        <f>SUM(H41:H42)</f>
        <v>0</v>
      </c>
      <c r="I40" s="87">
        <f>SUM(I41:I42)</f>
        <v>0</v>
      </c>
      <c r="J40" s="87">
        <f>SUM(J41:J42)</f>
        <v>0</v>
      </c>
      <c r="K40" s="87">
        <f>SUM(K41:K42)</f>
        <v>0</v>
      </c>
      <c r="L40" s="88">
        <f>SUM(L41:L42)</f>
        <v>0</v>
      </c>
      <c r="M40" s="64" t="s">
        <v>41</v>
      </c>
      <c r="N40" s="270"/>
      <c r="O40" s="270"/>
      <c r="P40" s="270"/>
      <c r="Q40" s="270"/>
      <c r="R40" s="270"/>
      <c r="S40" s="270"/>
      <c r="T40" s="270"/>
      <c r="U40" s="270"/>
      <c r="V40" s="270"/>
      <c r="W40" s="614">
        <f>SUM(W41:W42)</f>
        <v>0</v>
      </c>
    </row>
    <row r="41" spans="1:27" ht="15" customHeight="1">
      <c r="A41" s="63"/>
      <c r="B41" s="65"/>
      <c r="C41" s="66" t="s">
        <v>43</v>
      </c>
      <c r="D41" s="67">
        <v>0</v>
      </c>
      <c r="E41" s="67">
        <f>W41</f>
        <v>0</v>
      </c>
      <c r="F41" s="68">
        <f t="shared" si="17"/>
        <v>0</v>
      </c>
      <c r="G41" s="69">
        <f>IF(D41+E41=0,0,IF(D41=0,100,F41/D41%))</f>
        <v>0</v>
      </c>
      <c r="H41" s="70">
        <v>0</v>
      </c>
      <c r="I41" s="71">
        <v>0</v>
      </c>
      <c r="J41" s="529">
        <f>W41</f>
        <v>0</v>
      </c>
      <c r="K41" s="71">
        <v>0</v>
      </c>
      <c r="L41" s="72">
        <f>SUM(H41:K41)</f>
        <v>0</v>
      </c>
      <c r="M41" s="248" t="s">
        <v>121</v>
      </c>
      <c r="N41" s="437"/>
      <c r="O41" s="14"/>
      <c r="P41" s="266"/>
      <c r="Q41" s="266"/>
      <c r="R41" s="266"/>
      <c r="S41" s="15"/>
      <c r="T41" s="18"/>
      <c r="U41" s="14"/>
      <c r="V41" s="17"/>
      <c r="W41" s="606">
        <f>N41*T41</f>
        <v>0</v>
      </c>
    </row>
    <row r="42" spans="1:27" ht="15" customHeight="1">
      <c r="A42" s="63"/>
      <c r="B42" s="74"/>
      <c r="C42" s="66" t="s">
        <v>112</v>
      </c>
      <c r="D42" s="67">
        <v>0</v>
      </c>
      <c r="E42" s="67">
        <f>W42</f>
        <v>0</v>
      </c>
      <c r="F42" s="68">
        <f t="shared" ref="F42:F45" si="19">E42-D42</f>
        <v>0</v>
      </c>
      <c r="G42" s="147">
        <f t="shared" ref="G42:G45" si="20">IF(D42+E42=0,0,IF(D42=0,100,F42/D42%))</f>
        <v>0</v>
      </c>
      <c r="H42" s="250">
        <v>0</v>
      </c>
      <c r="I42" s="251">
        <v>0</v>
      </c>
      <c r="J42" s="531">
        <f>W42</f>
        <v>0</v>
      </c>
      <c r="K42" s="251">
        <v>0</v>
      </c>
      <c r="L42" s="148">
        <f>SUM(H42:K42)</f>
        <v>0</v>
      </c>
      <c r="M42" s="248" t="s">
        <v>122</v>
      </c>
      <c r="N42" s="264"/>
      <c r="O42" s="443"/>
      <c r="P42" s="442"/>
      <c r="Q42" s="264"/>
      <c r="R42" s="443"/>
      <c r="S42" s="442"/>
      <c r="T42" s="264"/>
      <c r="U42" s="443"/>
      <c r="V42" s="442"/>
      <c r="W42" s="615">
        <v>0</v>
      </c>
    </row>
    <row r="43" spans="1:27" ht="15" customHeight="1">
      <c r="A43" s="821" t="s">
        <v>123</v>
      </c>
      <c r="B43" s="822"/>
      <c r="C43" s="828"/>
      <c r="D43" s="90">
        <f>D44</f>
        <v>149920416</v>
      </c>
      <c r="E43" s="90">
        <f>E44</f>
        <v>171730512</v>
      </c>
      <c r="F43" s="59">
        <f t="shared" si="19"/>
        <v>21810096</v>
      </c>
      <c r="G43" s="47">
        <f t="shared" si="20"/>
        <v>14.547782471468063</v>
      </c>
      <c r="H43" s="48">
        <f>H44</f>
        <v>0</v>
      </c>
      <c r="I43" s="49">
        <f>I44</f>
        <v>171730512</v>
      </c>
      <c r="J43" s="49">
        <f>J44</f>
        <v>0</v>
      </c>
      <c r="K43" s="49">
        <f>K44</f>
        <v>0</v>
      </c>
      <c r="L43" s="50">
        <f>L44</f>
        <v>171730512</v>
      </c>
      <c r="M43" s="60" t="s">
        <v>125</v>
      </c>
      <c r="N43" s="268"/>
      <c r="O43" s="268"/>
      <c r="P43" s="268"/>
      <c r="Q43" s="268"/>
      <c r="R43" s="268"/>
      <c r="S43" s="268"/>
      <c r="T43" s="268"/>
      <c r="U43" s="268"/>
      <c r="V43" s="268"/>
      <c r="W43" s="612">
        <f>W44</f>
        <v>171730512</v>
      </c>
    </row>
    <row r="44" spans="1:27" ht="15" customHeight="1">
      <c r="A44" s="96"/>
      <c r="B44" s="826" t="s">
        <v>124</v>
      </c>
      <c r="C44" s="827"/>
      <c r="D44" s="67">
        <f>SUM(D45:D48)</f>
        <v>149920416</v>
      </c>
      <c r="E44" s="67">
        <f>SUM(E45:E48)</f>
        <v>171730512</v>
      </c>
      <c r="F44" s="146">
        <f t="shared" si="19"/>
        <v>21810096</v>
      </c>
      <c r="G44" s="85">
        <f t="shared" si="20"/>
        <v>14.547782471468063</v>
      </c>
      <c r="H44" s="86">
        <f>SUM(H45:H48)</f>
        <v>0</v>
      </c>
      <c r="I44" s="87">
        <f>SUM(I45:I48)</f>
        <v>171730512</v>
      </c>
      <c r="J44" s="87">
        <f>SUM(J45:J48)</f>
        <v>0</v>
      </c>
      <c r="K44" s="87">
        <f>SUM(K45:K48)</f>
        <v>0</v>
      </c>
      <c r="L44" s="88">
        <f>SUM(L45:L48)</f>
        <v>171730512</v>
      </c>
      <c r="M44" s="64" t="s">
        <v>125</v>
      </c>
      <c r="N44" s="269"/>
      <c r="O44" s="269"/>
      <c r="P44" s="269"/>
      <c r="Q44" s="269"/>
      <c r="R44" s="269"/>
      <c r="S44" s="269"/>
      <c r="T44" s="269"/>
      <c r="U44" s="269"/>
      <c r="V44" s="269"/>
      <c r="W44" s="611">
        <f>SUM(W45:W48)</f>
        <v>171730512</v>
      </c>
    </row>
    <row r="45" spans="1:27" ht="15" customHeight="1">
      <c r="A45" s="63"/>
      <c r="B45" s="249"/>
      <c r="C45" s="819" t="s">
        <v>145</v>
      </c>
      <c r="D45" s="740">
        <v>149920416</v>
      </c>
      <c r="E45" s="67">
        <f>SUM(W45:W47)</f>
        <v>171730512</v>
      </c>
      <c r="F45" s="68">
        <f t="shared" si="19"/>
        <v>21810096</v>
      </c>
      <c r="G45" s="69">
        <f t="shared" si="20"/>
        <v>14.547782471468063</v>
      </c>
      <c r="H45" s="70">
        <v>0</v>
      </c>
      <c r="I45" s="529">
        <f>SUM(W45:W47)</f>
        <v>171730512</v>
      </c>
      <c r="J45" s="71">
        <v>0</v>
      </c>
      <c r="K45" s="71">
        <v>0</v>
      </c>
      <c r="L45" s="72">
        <f>SUM(H45:K45)</f>
        <v>171730512</v>
      </c>
      <c r="M45" s="248" t="s">
        <v>579</v>
      </c>
      <c r="N45" s="422">
        <v>14310876</v>
      </c>
      <c r="O45" s="14" t="s">
        <v>0</v>
      </c>
      <c r="P45" s="15"/>
      <c r="Q45" s="6"/>
      <c r="R45" s="16"/>
      <c r="S45" s="15" t="s">
        <v>1</v>
      </c>
      <c r="T45" s="18">
        <v>12</v>
      </c>
      <c r="U45" s="14" t="s">
        <v>3</v>
      </c>
      <c r="V45" s="17" t="s">
        <v>4</v>
      </c>
      <c r="W45" s="606">
        <f>N45*T45</f>
        <v>171730512</v>
      </c>
    </row>
    <row r="46" spans="1:27" ht="15" customHeight="1">
      <c r="A46" s="63"/>
      <c r="B46" s="249"/>
      <c r="C46" s="820"/>
      <c r="D46" s="741"/>
      <c r="E46" s="76"/>
      <c r="F46" s="77"/>
      <c r="G46" s="78"/>
      <c r="H46" s="79"/>
      <c r="I46" s="530"/>
      <c r="J46" s="80"/>
      <c r="K46" s="80"/>
      <c r="L46" s="81"/>
      <c r="M46" s="82"/>
      <c r="N46" s="422"/>
      <c r="O46" s="14"/>
      <c r="P46" s="15"/>
      <c r="Q46" s="6"/>
      <c r="R46" s="16"/>
      <c r="S46" s="15"/>
      <c r="T46" s="18"/>
      <c r="U46" s="14"/>
      <c r="V46" s="17"/>
      <c r="W46" s="606"/>
    </row>
    <row r="47" spans="1:27" ht="15" customHeight="1">
      <c r="A47" s="63"/>
      <c r="B47" s="249"/>
      <c r="C47" s="711"/>
      <c r="D47" s="741"/>
      <c r="E47" s="76"/>
      <c r="F47" s="77"/>
      <c r="G47" s="78"/>
      <c r="H47" s="79"/>
      <c r="I47" s="530"/>
      <c r="J47" s="80"/>
      <c r="K47" s="80"/>
      <c r="L47" s="81"/>
      <c r="M47" s="82"/>
      <c r="N47" s="722"/>
      <c r="O47" s="429"/>
      <c r="P47" s="430"/>
      <c r="Q47" s="721"/>
      <c r="R47" s="720"/>
      <c r="S47" s="430"/>
      <c r="T47" s="431"/>
      <c r="U47" s="429"/>
      <c r="V47" s="20"/>
      <c r="W47" s="367"/>
      <c r="X47" s="666"/>
    </row>
    <row r="48" spans="1:27" ht="15" customHeight="1">
      <c r="A48" s="63"/>
      <c r="B48" s="249"/>
      <c r="C48" s="536" t="s">
        <v>288</v>
      </c>
      <c r="D48" s="742">
        <v>0</v>
      </c>
      <c r="E48" s="145">
        <f>W48</f>
        <v>0</v>
      </c>
      <c r="F48" s="68">
        <f t="shared" ref="F48" si="21">E48-D48</f>
        <v>0</v>
      </c>
      <c r="G48" s="147">
        <f t="shared" ref="G48" si="22">IF(D48+E48=0,0,IF(D48=0,100,F48/D48%))</f>
        <v>0</v>
      </c>
      <c r="H48" s="250">
        <v>0</v>
      </c>
      <c r="I48" s="531">
        <f>W48</f>
        <v>0</v>
      </c>
      <c r="J48" s="251">
        <v>0</v>
      </c>
      <c r="K48" s="251">
        <v>0</v>
      </c>
      <c r="L48" s="148">
        <f>SUM(H48:K48)</f>
        <v>0</v>
      </c>
      <c r="M48" s="238" t="s">
        <v>591</v>
      </c>
      <c r="N48" s="437"/>
      <c r="O48" s="387"/>
      <c r="P48" s="272"/>
      <c r="Q48" s="388"/>
      <c r="R48" s="389"/>
      <c r="S48" s="272"/>
      <c r="T48" s="495"/>
      <c r="U48" s="387"/>
      <c r="V48" s="26"/>
      <c r="W48" s="381"/>
    </row>
    <row r="49" spans="1:23" ht="15" customHeight="1">
      <c r="A49" s="821" t="s">
        <v>126</v>
      </c>
      <c r="B49" s="822"/>
      <c r="C49" s="828"/>
      <c r="D49" s="90">
        <f>D50</f>
        <v>40000000</v>
      </c>
      <c r="E49" s="90">
        <f>E50</f>
        <v>33000000</v>
      </c>
      <c r="F49" s="59">
        <f t="shared" ref="F49:F51" si="23">E49-D49</f>
        <v>-7000000</v>
      </c>
      <c r="G49" s="47">
        <f t="shared" ref="G49:G51" si="24">IF(D49+E49=0,0,IF(D49=0,100,F49/D49%))</f>
        <v>-17.5</v>
      </c>
      <c r="H49" s="48">
        <f>H50</f>
        <v>0</v>
      </c>
      <c r="I49" s="49">
        <f>I50</f>
        <v>33000000</v>
      </c>
      <c r="J49" s="49">
        <f>J50</f>
        <v>0</v>
      </c>
      <c r="K49" s="49">
        <f>K50</f>
        <v>0</v>
      </c>
      <c r="L49" s="50">
        <f>L50</f>
        <v>33000000</v>
      </c>
      <c r="M49" s="60" t="s">
        <v>131</v>
      </c>
      <c r="N49" s="268"/>
      <c r="O49" s="268"/>
      <c r="P49" s="268"/>
      <c r="Q49" s="268"/>
      <c r="R49" s="268"/>
      <c r="S49" s="268"/>
      <c r="T49" s="268"/>
      <c r="U49" s="268"/>
      <c r="V49" s="268"/>
      <c r="W49" s="612">
        <f>W50</f>
        <v>33000000</v>
      </c>
    </row>
    <row r="50" spans="1:23" ht="15" customHeight="1">
      <c r="A50" s="96"/>
      <c r="B50" s="826" t="s">
        <v>127</v>
      </c>
      <c r="C50" s="827"/>
      <c r="D50" s="67">
        <f>SUM(D51:D52)</f>
        <v>40000000</v>
      </c>
      <c r="E50" s="67">
        <f>SUM(E51:E52)</f>
        <v>33000000</v>
      </c>
      <c r="F50" s="146">
        <f t="shared" si="23"/>
        <v>-7000000</v>
      </c>
      <c r="G50" s="85">
        <f t="shared" si="24"/>
        <v>-17.5</v>
      </c>
      <c r="H50" s="86">
        <f>SUM(H51:H52)</f>
        <v>0</v>
      </c>
      <c r="I50" s="87">
        <f>SUM(I51:I52)</f>
        <v>33000000</v>
      </c>
      <c r="J50" s="87">
        <f>SUM(J51:J52)</f>
        <v>0</v>
      </c>
      <c r="K50" s="87">
        <f>SUM(K51:K52)</f>
        <v>0</v>
      </c>
      <c r="L50" s="88">
        <f>SUM(L51:L52)</f>
        <v>33000000</v>
      </c>
      <c r="M50" s="64" t="s">
        <v>131</v>
      </c>
      <c r="N50" s="269"/>
      <c r="O50" s="269"/>
      <c r="P50" s="269"/>
      <c r="Q50" s="269"/>
      <c r="R50" s="269"/>
      <c r="S50" s="269"/>
      <c r="T50" s="269"/>
      <c r="U50" s="269"/>
      <c r="V50" s="269"/>
      <c r="W50" s="611">
        <f>SUM(W51:W52)</f>
        <v>33000000</v>
      </c>
    </row>
    <row r="51" spans="1:23" ht="15" customHeight="1">
      <c r="A51" s="63"/>
      <c r="B51" s="249"/>
      <c r="C51" s="98" t="s">
        <v>128</v>
      </c>
      <c r="D51" s="145">
        <v>0</v>
      </c>
      <c r="E51" s="145">
        <f>SUM(W51:W51)</f>
        <v>0</v>
      </c>
      <c r="F51" s="146">
        <f t="shared" si="23"/>
        <v>0</v>
      </c>
      <c r="G51" s="147">
        <f t="shared" si="24"/>
        <v>0</v>
      </c>
      <c r="H51" s="250">
        <v>0</v>
      </c>
      <c r="I51" s="531">
        <f>W51</f>
        <v>0</v>
      </c>
      <c r="J51" s="251">
        <v>0</v>
      </c>
      <c r="K51" s="251">
        <v>0</v>
      </c>
      <c r="L51" s="148">
        <f>SUM(H51:K51)</f>
        <v>0</v>
      </c>
      <c r="M51" s="238" t="s">
        <v>130</v>
      </c>
      <c r="N51" s="437"/>
      <c r="O51" s="387" t="s">
        <v>0</v>
      </c>
      <c r="P51" s="263"/>
      <c r="Q51" s="263"/>
      <c r="R51" s="263"/>
      <c r="S51" s="272" t="s">
        <v>1</v>
      </c>
      <c r="T51" s="495"/>
      <c r="U51" s="387" t="s">
        <v>253</v>
      </c>
      <c r="V51" s="26" t="s">
        <v>4</v>
      </c>
      <c r="W51" s="381">
        <f>N51*T51</f>
        <v>0</v>
      </c>
    </row>
    <row r="52" spans="1:23" ht="15" customHeight="1">
      <c r="A52" s="63"/>
      <c r="B52" s="249"/>
      <c r="C52" s="98" t="s">
        <v>129</v>
      </c>
      <c r="D52" s="743">
        <v>40000000</v>
      </c>
      <c r="E52" s="145">
        <f>W52</f>
        <v>33000000</v>
      </c>
      <c r="F52" s="146">
        <f t="shared" ref="F52" si="25">E52-D52</f>
        <v>-7000000</v>
      </c>
      <c r="G52" s="147">
        <f t="shared" ref="G52" si="26">IF(D52+E52=0,0,IF(D52=0,100,F52/D52%))</f>
        <v>-17.5</v>
      </c>
      <c r="H52" s="250">
        <v>0</v>
      </c>
      <c r="I52" s="531">
        <f>W52</f>
        <v>33000000</v>
      </c>
      <c r="J52" s="251">
        <v>0</v>
      </c>
      <c r="K52" s="251">
        <v>0</v>
      </c>
      <c r="L52" s="148">
        <f>SUM(H52:K52)</f>
        <v>33000000</v>
      </c>
      <c r="M52" s="238" t="s">
        <v>275</v>
      </c>
      <c r="N52" s="437"/>
      <c r="O52" s="387" t="s">
        <v>0</v>
      </c>
      <c r="P52" s="263"/>
      <c r="Q52" s="263"/>
      <c r="R52" s="263"/>
      <c r="S52" s="272" t="s">
        <v>1</v>
      </c>
      <c r="T52" s="495"/>
      <c r="U52" s="387" t="s">
        <v>245</v>
      </c>
      <c r="V52" s="26" t="s">
        <v>4</v>
      </c>
      <c r="W52" s="381">
        <v>33000000</v>
      </c>
    </row>
    <row r="53" spans="1:23" ht="15" customHeight="1">
      <c r="A53" s="821" t="s">
        <v>132</v>
      </c>
      <c r="B53" s="822"/>
      <c r="C53" s="828"/>
      <c r="D53" s="90">
        <f>D54</f>
        <v>0</v>
      </c>
      <c r="E53" s="90">
        <f>E54</f>
        <v>0</v>
      </c>
      <c r="F53" s="59">
        <f t="shared" ref="F53:F55" si="27">E53-D53</f>
        <v>0</v>
      </c>
      <c r="G53" s="47">
        <f t="shared" ref="G53:G55" si="28">IF(D53+E53=0,0,IF(D53=0,100,F53/D53%))</f>
        <v>0</v>
      </c>
      <c r="H53" s="48">
        <f>H54</f>
        <v>0</v>
      </c>
      <c r="I53" s="49">
        <f>I54</f>
        <v>0</v>
      </c>
      <c r="J53" s="49">
        <f>J54</f>
        <v>0</v>
      </c>
      <c r="K53" s="49">
        <f>K54</f>
        <v>0</v>
      </c>
      <c r="L53" s="50">
        <f>L54</f>
        <v>0</v>
      </c>
      <c r="M53" s="60" t="s">
        <v>136</v>
      </c>
      <c r="N53" s="268"/>
      <c r="O53" s="268"/>
      <c r="P53" s="268"/>
      <c r="Q53" s="268"/>
      <c r="R53" s="268"/>
      <c r="S53" s="268"/>
      <c r="T53" s="268"/>
      <c r="U53" s="268"/>
      <c r="V53" s="268"/>
      <c r="W53" s="612">
        <f>W54</f>
        <v>0</v>
      </c>
    </row>
    <row r="54" spans="1:23" ht="15" customHeight="1">
      <c r="A54" s="96"/>
      <c r="B54" s="826" t="s">
        <v>133</v>
      </c>
      <c r="C54" s="827"/>
      <c r="D54" s="67">
        <f>SUM(D55:D58)</f>
        <v>0</v>
      </c>
      <c r="E54" s="67">
        <f>SUM(E55:E58)</f>
        <v>0</v>
      </c>
      <c r="F54" s="146">
        <f t="shared" si="27"/>
        <v>0</v>
      </c>
      <c r="G54" s="85">
        <f t="shared" si="28"/>
        <v>0</v>
      </c>
      <c r="H54" s="386">
        <f>SUM(H55:H58)</f>
        <v>0</v>
      </c>
      <c r="I54" s="326">
        <f t="shared" ref="I54:J54" si="29">SUM(I55:I58)</f>
        <v>0</v>
      </c>
      <c r="J54" s="326">
        <f t="shared" si="29"/>
        <v>0</v>
      </c>
      <c r="K54" s="326">
        <f t="shared" ref="K54" si="30">SUM(K55:K58)</f>
        <v>0</v>
      </c>
      <c r="L54" s="148">
        <f>SUM(L55:L58)</f>
        <v>0</v>
      </c>
      <c r="M54" s="64" t="s">
        <v>136</v>
      </c>
      <c r="N54" s="269"/>
      <c r="O54" s="269"/>
      <c r="P54" s="269"/>
      <c r="Q54" s="269"/>
      <c r="R54" s="269"/>
      <c r="S54" s="269"/>
      <c r="T54" s="269"/>
      <c r="U54" s="269"/>
      <c r="V54" s="269"/>
      <c r="W54" s="611">
        <f>SUM(W55:W58)</f>
        <v>0</v>
      </c>
    </row>
    <row r="55" spans="1:23" ht="15" customHeight="1">
      <c r="A55" s="63"/>
      <c r="B55" s="249"/>
      <c r="C55" s="98" t="s">
        <v>134</v>
      </c>
      <c r="D55" s="145">
        <v>0</v>
      </c>
      <c r="E55" s="145">
        <f>W55</f>
        <v>0</v>
      </c>
      <c r="F55" s="146">
        <f t="shared" si="27"/>
        <v>0</v>
      </c>
      <c r="G55" s="147">
        <f t="shared" si="28"/>
        <v>0</v>
      </c>
      <c r="H55" s="250">
        <v>0</v>
      </c>
      <c r="I55" s="531">
        <f>W55</f>
        <v>0</v>
      </c>
      <c r="J55" s="251">
        <v>0</v>
      </c>
      <c r="K55" s="251">
        <v>0</v>
      </c>
      <c r="L55" s="148">
        <f>SUM(H55:K55)</f>
        <v>0</v>
      </c>
      <c r="M55" s="238" t="s">
        <v>592</v>
      </c>
      <c r="N55" s="263"/>
      <c r="O55" s="263"/>
      <c r="P55" s="263"/>
      <c r="Q55" s="263"/>
      <c r="R55" s="263"/>
      <c r="S55" s="263"/>
      <c r="T55" s="263"/>
      <c r="U55" s="263"/>
      <c r="V55" s="263"/>
      <c r="W55" s="381">
        <v>0</v>
      </c>
    </row>
    <row r="56" spans="1:23" ht="27">
      <c r="A56" s="63"/>
      <c r="B56" s="249"/>
      <c r="C56" s="256" t="s">
        <v>146</v>
      </c>
      <c r="D56" s="145">
        <v>0</v>
      </c>
      <c r="E56" s="145">
        <f>W56</f>
        <v>0</v>
      </c>
      <c r="F56" s="146">
        <f t="shared" ref="F56:F58" si="31">E56-D56</f>
        <v>0</v>
      </c>
      <c r="G56" s="147">
        <f t="shared" ref="G56:G58" si="32">IF(D56+E56=0,0,IF(D56=0,100,F56/D56%))</f>
        <v>0</v>
      </c>
      <c r="H56" s="250">
        <v>0</v>
      </c>
      <c r="I56" s="531">
        <f>W56</f>
        <v>0</v>
      </c>
      <c r="J56" s="251">
        <v>0</v>
      </c>
      <c r="K56" s="251">
        <v>0</v>
      </c>
      <c r="L56" s="148">
        <f>SUM(H56:K56)</f>
        <v>0</v>
      </c>
      <c r="M56" s="238" t="s">
        <v>593</v>
      </c>
      <c r="N56" s="263"/>
      <c r="O56" s="263"/>
      <c r="P56" s="263"/>
      <c r="Q56" s="263"/>
      <c r="R56" s="263"/>
      <c r="S56" s="263"/>
      <c r="T56" s="263"/>
      <c r="U56" s="263"/>
      <c r="V56" s="263"/>
      <c r="W56" s="381">
        <v>0</v>
      </c>
    </row>
    <row r="57" spans="1:23" ht="15" customHeight="1">
      <c r="A57" s="63"/>
      <c r="B57" s="249"/>
      <c r="C57" s="98" t="s">
        <v>135</v>
      </c>
      <c r="D57" s="145">
        <v>0</v>
      </c>
      <c r="E57" s="145">
        <f>W57</f>
        <v>0</v>
      </c>
      <c r="F57" s="146">
        <f t="shared" si="31"/>
        <v>0</v>
      </c>
      <c r="G57" s="147">
        <f t="shared" si="32"/>
        <v>0</v>
      </c>
      <c r="H57" s="250">
        <v>0</v>
      </c>
      <c r="I57" s="531">
        <f>W57</f>
        <v>0</v>
      </c>
      <c r="J57" s="251">
        <v>0</v>
      </c>
      <c r="K57" s="251">
        <v>0</v>
      </c>
      <c r="L57" s="148">
        <f>SUM(H57:K57)</f>
        <v>0</v>
      </c>
      <c r="M57" s="238" t="s">
        <v>594</v>
      </c>
      <c r="N57" s="263"/>
      <c r="O57" s="263"/>
      <c r="P57" s="263"/>
      <c r="Q57" s="263"/>
      <c r="R57" s="263"/>
      <c r="S57" s="263"/>
      <c r="T57" s="263"/>
      <c r="U57" s="263"/>
      <c r="V57" s="263"/>
      <c r="W57" s="381">
        <v>0</v>
      </c>
    </row>
    <row r="58" spans="1:23" ht="27">
      <c r="A58" s="63"/>
      <c r="B58" s="249"/>
      <c r="C58" s="256" t="s">
        <v>147</v>
      </c>
      <c r="D58" s="145">
        <v>0</v>
      </c>
      <c r="E58" s="145">
        <f>W58</f>
        <v>0</v>
      </c>
      <c r="F58" s="146">
        <f t="shared" si="31"/>
        <v>0</v>
      </c>
      <c r="G58" s="147">
        <f t="shared" si="32"/>
        <v>0</v>
      </c>
      <c r="H58" s="250">
        <v>0</v>
      </c>
      <c r="I58" s="531">
        <f>W58</f>
        <v>0</v>
      </c>
      <c r="J58" s="251">
        <v>0</v>
      </c>
      <c r="K58" s="251">
        <v>0</v>
      </c>
      <c r="L58" s="148">
        <f>SUM(H58:K58)</f>
        <v>0</v>
      </c>
      <c r="M58" s="238" t="s">
        <v>595</v>
      </c>
      <c r="N58" s="263"/>
      <c r="O58" s="263"/>
      <c r="P58" s="263"/>
      <c r="Q58" s="263"/>
      <c r="R58" s="263"/>
      <c r="S58" s="263"/>
      <c r="T58" s="263"/>
      <c r="U58" s="263"/>
      <c r="V58" s="263"/>
      <c r="W58" s="381">
        <v>0</v>
      </c>
    </row>
    <row r="59" spans="1:23" ht="15" customHeight="1">
      <c r="A59" s="821" t="s">
        <v>137</v>
      </c>
      <c r="B59" s="822"/>
      <c r="C59" s="828"/>
      <c r="D59" s="58">
        <f>D60</f>
        <v>41600</v>
      </c>
      <c r="E59" s="58">
        <f>E60</f>
        <v>300000</v>
      </c>
      <c r="F59" s="59">
        <f t="shared" si="0"/>
        <v>258400</v>
      </c>
      <c r="G59" s="47">
        <f t="shared" si="2"/>
        <v>621.15384615384619</v>
      </c>
      <c r="H59" s="48">
        <f>H60</f>
        <v>0</v>
      </c>
      <c r="I59" s="49">
        <f>I60</f>
        <v>300000</v>
      </c>
      <c r="J59" s="49">
        <f>J60</f>
        <v>0</v>
      </c>
      <c r="K59" s="49">
        <f>K60</f>
        <v>0</v>
      </c>
      <c r="L59" s="50">
        <f>L60</f>
        <v>300000</v>
      </c>
      <c r="M59" s="60" t="s">
        <v>44</v>
      </c>
      <c r="N59" s="267"/>
      <c r="O59" s="267"/>
      <c r="P59" s="267"/>
      <c r="Q59" s="267"/>
      <c r="R59" s="267"/>
      <c r="S59" s="267"/>
      <c r="T59" s="267"/>
      <c r="U59" s="267"/>
      <c r="V59" s="267"/>
      <c r="W59" s="612">
        <f>W60</f>
        <v>300000</v>
      </c>
    </row>
    <row r="60" spans="1:23" ht="15" customHeight="1">
      <c r="A60" s="96"/>
      <c r="B60" s="826" t="s">
        <v>138</v>
      </c>
      <c r="C60" s="827"/>
      <c r="D60" s="61">
        <f>SUM(D61:D64)</f>
        <v>41600</v>
      </c>
      <c r="E60" s="61">
        <f>SUM(E61:E64)</f>
        <v>300000</v>
      </c>
      <c r="F60" s="53">
        <f t="shared" si="0"/>
        <v>258400</v>
      </c>
      <c r="G60" s="54">
        <f t="shared" si="2"/>
        <v>621.15384615384619</v>
      </c>
      <c r="H60" s="55">
        <f>SUM(H61:H64)</f>
        <v>0</v>
      </c>
      <c r="I60" s="56">
        <f>SUM(I61:I64)</f>
        <v>300000</v>
      </c>
      <c r="J60" s="56">
        <f>SUM(J61:J64)</f>
        <v>0</v>
      </c>
      <c r="K60" s="56">
        <f>SUM(K61:K64)</f>
        <v>0</v>
      </c>
      <c r="L60" s="57">
        <f>SUM(L61:L64)</f>
        <v>300000</v>
      </c>
      <c r="M60" s="64" t="s">
        <v>44</v>
      </c>
      <c r="N60" s="260"/>
      <c r="O60" s="260"/>
      <c r="P60" s="260"/>
      <c r="Q60" s="260"/>
      <c r="R60" s="260"/>
      <c r="S60" s="260"/>
      <c r="T60" s="260"/>
      <c r="U60" s="260"/>
      <c r="V60" s="260"/>
      <c r="W60" s="611">
        <f>SUM(W61:W64)</f>
        <v>300000</v>
      </c>
    </row>
    <row r="61" spans="1:23" ht="15" customHeight="1">
      <c r="A61" s="63"/>
      <c r="B61" s="97"/>
      <c r="C61" s="66" t="s">
        <v>139</v>
      </c>
      <c r="D61" s="680">
        <v>41600</v>
      </c>
      <c r="E61" s="680">
        <f>W61+W62</f>
        <v>300000</v>
      </c>
      <c r="F61" s="681">
        <f t="shared" si="0"/>
        <v>258400</v>
      </c>
      <c r="G61" s="682">
        <f t="shared" si="2"/>
        <v>621.15384615384619</v>
      </c>
      <c r="H61" s="683">
        <v>0</v>
      </c>
      <c r="I61" s="529">
        <f>W61</f>
        <v>300000</v>
      </c>
      <c r="J61" s="684">
        <v>0</v>
      </c>
      <c r="K61" s="684">
        <v>0</v>
      </c>
      <c r="L61" s="685">
        <f>SUM(H61:K61)</f>
        <v>300000</v>
      </c>
      <c r="M61" s="248" t="s">
        <v>411</v>
      </c>
      <c r="N61" s="686"/>
      <c r="O61" s="686"/>
      <c r="P61" s="686"/>
      <c r="Q61" s="686"/>
      <c r="R61" s="686"/>
      <c r="S61" s="686"/>
      <c r="T61" s="686"/>
      <c r="U61" s="686"/>
      <c r="V61" s="686"/>
      <c r="W61" s="605">
        <v>300000</v>
      </c>
    </row>
    <row r="62" spans="1:23" ht="15" customHeight="1">
      <c r="A62" s="63"/>
      <c r="B62" s="97"/>
      <c r="C62" s="139"/>
      <c r="D62" s="677"/>
      <c r="E62" s="677"/>
      <c r="F62" s="678"/>
      <c r="G62" s="54"/>
      <c r="H62" s="533">
        <f>W62</f>
        <v>0</v>
      </c>
      <c r="I62" s="87">
        <v>0</v>
      </c>
      <c r="J62" s="56">
        <v>0</v>
      </c>
      <c r="K62" s="56">
        <v>0</v>
      </c>
      <c r="L62" s="687">
        <f>SUM(H62:K62)</f>
        <v>0</v>
      </c>
      <c r="M62" s="89" t="s">
        <v>412</v>
      </c>
      <c r="N62" s="679"/>
      <c r="O62" s="679"/>
      <c r="P62" s="679"/>
      <c r="Q62" s="679"/>
      <c r="R62" s="679"/>
      <c r="S62" s="679"/>
      <c r="T62" s="679"/>
      <c r="U62" s="679"/>
      <c r="V62" s="679"/>
      <c r="W62" s="367">
        <v>0</v>
      </c>
    </row>
    <row r="63" spans="1:23" ht="31.5" customHeight="1">
      <c r="A63" s="63"/>
      <c r="B63" s="97"/>
      <c r="C63" s="256" t="s">
        <v>140</v>
      </c>
      <c r="D63" s="61">
        <v>0</v>
      </c>
      <c r="E63" s="61">
        <f>W63</f>
        <v>0</v>
      </c>
      <c r="F63" s="53">
        <f t="shared" ref="F63" si="33">E63-D63</f>
        <v>0</v>
      </c>
      <c r="G63" s="91">
        <f t="shared" ref="G63" si="34">IF(D63+E63=0,0,IF(D63=0,100,F63/D63%))</f>
        <v>0</v>
      </c>
      <c r="H63" s="92">
        <v>0</v>
      </c>
      <c r="I63" s="251">
        <v>0</v>
      </c>
      <c r="J63" s="531">
        <f>W63</f>
        <v>0</v>
      </c>
      <c r="K63" s="93">
        <v>0</v>
      </c>
      <c r="L63" s="94">
        <f t="shared" ref="L63:L64" si="35">SUM(H63:K63)</f>
        <v>0</v>
      </c>
      <c r="M63" s="238" t="s">
        <v>596</v>
      </c>
      <c r="N63" s="271"/>
      <c r="O63" s="271"/>
      <c r="P63" s="271"/>
      <c r="Q63" s="271"/>
      <c r="R63" s="271"/>
      <c r="S63" s="271"/>
      <c r="T63" s="271"/>
      <c r="U63" s="271"/>
      <c r="V63" s="271"/>
      <c r="W63" s="381">
        <v>0</v>
      </c>
    </row>
    <row r="64" spans="1:23" ht="29.25" customHeight="1">
      <c r="A64" s="63"/>
      <c r="B64" s="97"/>
      <c r="C64" s="256" t="s">
        <v>289</v>
      </c>
      <c r="D64" s="145">
        <v>0</v>
      </c>
      <c r="E64" s="145">
        <f>W64</f>
        <v>0</v>
      </c>
      <c r="F64" s="146">
        <f t="shared" si="0"/>
        <v>0</v>
      </c>
      <c r="G64" s="147">
        <f t="shared" si="2"/>
        <v>0</v>
      </c>
      <c r="H64" s="250">
        <v>0</v>
      </c>
      <c r="I64" s="531">
        <f>W64</f>
        <v>0</v>
      </c>
      <c r="J64" s="251">
        <v>0</v>
      </c>
      <c r="K64" s="251">
        <v>0</v>
      </c>
      <c r="L64" s="94">
        <f t="shared" si="35"/>
        <v>0</v>
      </c>
      <c r="M64" s="238" t="s">
        <v>597</v>
      </c>
      <c r="N64" s="322"/>
      <c r="O64" s="323"/>
      <c r="P64" s="322"/>
      <c r="Q64" s="322"/>
      <c r="R64" s="323"/>
      <c r="S64" s="322"/>
      <c r="T64" s="322"/>
      <c r="U64" s="323"/>
      <c r="V64" s="322"/>
      <c r="W64" s="381">
        <v>0</v>
      </c>
    </row>
    <row r="65" spans="1:23" ht="15" customHeight="1">
      <c r="A65" s="821" t="s">
        <v>141</v>
      </c>
      <c r="B65" s="822"/>
      <c r="C65" s="823"/>
      <c r="D65" s="109">
        <f>D66</f>
        <v>9612004</v>
      </c>
      <c r="E65" s="109">
        <f>E66</f>
        <v>9374992</v>
      </c>
      <c r="F65" s="46">
        <f t="shared" si="0"/>
        <v>-237012</v>
      </c>
      <c r="G65" s="47">
        <f t="shared" si="2"/>
        <v>-2.4657917329206271</v>
      </c>
      <c r="H65" s="48">
        <f>H66</f>
        <v>0</v>
      </c>
      <c r="I65" s="49">
        <f>I66</f>
        <v>9374992</v>
      </c>
      <c r="J65" s="49">
        <f>J66</f>
        <v>0</v>
      </c>
      <c r="K65" s="49">
        <f>K66</f>
        <v>0</v>
      </c>
      <c r="L65" s="50">
        <f>L66</f>
        <v>9374992</v>
      </c>
      <c r="M65" s="51" t="s">
        <v>45</v>
      </c>
      <c r="N65" s="259"/>
      <c r="O65" s="259"/>
      <c r="P65" s="259"/>
      <c r="Q65" s="259"/>
      <c r="R65" s="259"/>
      <c r="S65" s="259"/>
      <c r="T65" s="259"/>
      <c r="U65" s="259"/>
      <c r="V65" s="259"/>
      <c r="W65" s="604">
        <f>W66</f>
        <v>9374992</v>
      </c>
    </row>
    <row r="66" spans="1:23" ht="15" customHeight="1">
      <c r="A66" s="96"/>
      <c r="B66" s="826" t="s">
        <v>142</v>
      </c>
      <c r="C66" s="827"/>
      <c r="D66" s="145">
        <f>SUM(D67:D71)</f>
        <v>9612004</v>
      </c>
      <c r="E66" s="145">
        <f>SUM(E67:E71)</f>
        <v>9374992</v>
      </c>
      <c r="F66" s="146">
        <f t="shared" si="0"/>
        <v>-237012</v>
      </c>
      <c r="G66" s="85">
        <f t="shared" si="2"/>
        <v>-2.4657917329206271</v>
      </c>
      <c r="H66" s="386">
        <f>SUM(H67:H71)</f>
        <v>0</v>
      </c>
      <c r="I66" s="326">
        <f>SUM(I67:I71)</f>
        <v>9374992</v>
      </c>
      <c r="J66" s="326">
        <f>SUM(J67:J71)</f>
        <v>0</v>
      </c>
      <c r="K66" s="326">
        <f>SUM(K67:K71)</f>
        <v>0</v>
      </c>
      <c r="L66" s="148">
        <f>SUM(L67:L71)</f>
        <v>9374992</v>
      </c>
      <c r="M66" s="64" t="s">
        <v>45</v>
      </c>
      <c r="N66" s="260"/>
      <c r="O66" s="260"/>
      <c r="P66" s="260"/>
      <c r="Q66" s="260"/>
      <c r="R66" s="260"/>
      <c r="S66" s="260"/>
      <c r="T66" s="260"/>
      <c r="U66" s="260"/>
      <c r="V66" s="260"/>
      <c r="W66" s="611">
        <f>SUM(W67:W71)</f>
        <v>9374992</v>
      </c>
    </row>
    <row r="67" spans="1:23" ht="15" customHeight="1">
      <c r="A67" s="63"/>
      <c r="B67" s="97"/>
      <c r="C67" s="98" t="s">
        <v>143</v>
      </c>
      <c r="D67" s="145">
        <v>0</v>
      </c>
      <c r="E67" s="145">
        <f>W67</f>
        <v>0</v>
      </c>
      <c r="F67" s="146">
        <f t="shared" si="0"/>
        <v>0</v>
      </c>
      <c r="G67" s="85">
        <f t="shared" si="2"/>
        <v>0</v>
      </c>
      <c r="H67" s="86">
        <v>0</v>
      </c>
      <c r="I67" s="528">
        <f>W67</f>
        <v>0</v>
      </c>
      <c r="J67" s="87">
        <v>0</v>
      </c>
      <c r="K67" s="87">
        <v>0</v>
      </c>
      <c r="L67" s="88">
        <f>SUM(H67:K67)</f>
        <v>0</v>
      </c>
      <c r="M67" s="238" t="s">
        <v>598</v>
      </c>
      <c r="N67" s="271"/>
      <c r="O67" s="271"/>
      <c r="P67" s="271"/>
      <c r="Q67" s="271"/>
      <c r="R67" s="271"/>
      <c r="S67" s="271"/>
      <c r="T67" s="271"/>
      <c r="U67" s="271"/>
      <c r="V67" s="271"/>
      <c r="W67" s="381">
        <v>0</v>
      </c>
    </row>
    <row r="68" spans="1:23" ht="27">
      <c r="A68" s="63"/>
      <c r="B68" s="97"/>
      <c r="C68" s="667" t="s">
        <v>144</v>
      </c>
      <c r="D68" s="744">
        <v>12004</v>
      </c>
      <c r="E68" s="67">
        <f>W68+W69</f>
        <v>14992</v>
      </c>
      <c r="F68" s="68">
        <f t="shared" si="0"/>
        <v>2988</v>
      </c>
      <c r="G68" s="69">
        <f t="shared" si="2"/>
        <v>24.89170276574475</v>
      </c>
      <c r="H68" s="70">
        <v>0</v>
      </c>
      <c r="I68" s="529">
        <f>W68</f>
        <v>14992</v>
      </c>
      <c r="J68" s="71">
        <v>0</v>
      </c>
      <c r="K68" s="71">
        <v>0</v>
      </c>
      <c r="L68" s="72">
        <f>SUM(H68:K68)</f>
        <v>14992</v>
      </c>
      <c r="M68" s="248" t="s">
        <v>413</v>
      </c>
      <c r="N68" s="689">
        <v>14992</v>
      </c>
      <c r="O68" s="392" t="s">
        <v>0</v>
      </c>
      <c r="P68" s="392" t="s">
        <v>1</v>
      </c>
      <c r="Q68" s="499">
        <v>1</v>
      </c>
      <c r="R68" s="392" t="s">
        <v>5</v>
      </c>
      <c r="S68" s="392"/>
      <c r="T68" s="690"/>
      <c r="U68" s="392"/>
      <c r="V68" s="395" t="s">
        <v>4</v>
      </c>
      <c r="W68" s="605">
        <f>N68*Q68</f>
        <v>14992</v>
      </c>
    </row>
    <row r="69" spans="1:23">
      <c r="A69" s="63"/>
      <c r="B69" s="97"/>
      <c r="C69" s="688"/>
      <c r="D69" s="746"/>
      <c r="E69" s="140"/>
      <c r="F69" s="141"/>
      <c r="G69" s="85"/>
      <c r="H69" s="533">
        <f>W69</f>
        <v>0</v>
      </c>
      <c r="I69" s="87">
        <v>0</v>
      </c>
      <c r="J69" s="87">
        <v>0</v>
      </c>
      <c r="K69" s="87">
        <v>0</v>
      </c>
      <c r="L69" s="88">
        <f>SUM(H69:K69)</f>
        <v>0</v>
      </c>
      <c r="M69" s="89" t="s">
        <v>414</v>
      </c>
      <c r="N69" s="445"/>
      <c r="O69" s="430" t="s">
        <v>0</v>
      </c>
      <c r="P69" s="430" t="s">
        <v>1</v>
      </c>
      <c r="Q69" s="501">
        <v>1</v>
      </c>
      <c r="R69" s="430" t="s">
        <v>5</v>
      </c>
      <c r="S69" s="430"/>
      <c r="T69" s="725"/>
      <c r="U69" s="430"/>
      <c r="V69" s="20" t="s">
        <v>4</v>
      </c>
      <c r="W69" s="367">
        <f>N69*Q69</f>
        <v>0</v>
      </c>
    </row>
    <row r="70" spans="1:23" ht="27">
      <c r="A70" s="63"/>
      <c r="B70" s="97"/>
      <c r="C70" s="256" t="s">
        <v>290</v>
      </c>
      <c r="D70" s="747">
        <v>0</v>
      </c>
      <c r="E70" s="145">
        <f>W70</f>
        <v>0</v>
      </c>
      <c r="F70" s="146">
        <f t="shared" si="0"/>
        <v>0</v>
      </c>
      <c r="G70" s="147">
        <f t="shared" si="2"/>
        <v>0</v>
      </c>
      <c r="H70" s="250"/>
      <c r="I70" s="531">
        <f>W70</f>
        <v>0</v>
      </c>
      <c r="J70" s="251"/>
      <c r="K70" s="251">
        <v>0</v>
      </c>
      <c r="L70" s="88">
        <f t="shared" ref="L70:L71" si="36">SUM(H70:K70)</f>
        <v>0</v>
      </c>
      <c r="M70" s="238" t="s">
        <v>297</v>
      </c>
      <c r="N70" s="445"/>
      <c r="O70" s="727"/>
      <c r="P70" s="430"/>
      <c r="Q70" s="445"/>
      <c r="R70" s="727"/>
      <c r="S70" s="430"/>
      <c r="T70" s="445"/>
      <c r="U70" s="727"/>
      <c r="V70" s="726"/>
      <c r="W70" s="367"/>
    </row>
    <row r="71" spans="1:23" ht="15" customHeight="1" thickBot="1">
      <c r="A71" s="63"/>
      <c r="B71" s="65"/>
      <c r="C71" s="719" t="s">
        <v>565</v>
      </c>
      <c r="D71" s="745">
        <v>9600000</v>
      </c>
      <c r="E71" s="76">
        <f>W71</f>
        <v>9360000</v>
      </c>
      <c r="F71" s="77">
        <f>E71-D71</f>
        <v>-240000</v>
      </c>
      <c r="G71" s="78">
        <f t="shared" si="2"/>
        <v>-2.5</v>
      </c>
      <c r="H71" s="79">
        <v>0</v>
      </c>
      <c r="I71" s="530">
        <f>W71</f>
        <v>9360000</v>
      </c>
      <c r="J71" s="80">
        <v>0</v>
      </c>
      <c r="K71" s="80">
        <v>0</v>
      </c>
      <c r="L71" s="81">
        <f t="shared" si="36"/>
        <v>9360000</v>
      </c>
      <c r="M71" s="82" t="s">
        <v>564</v>
      </c>
      <c r="N71" s="718">
        <v>780000</v>
      </c>
      <c r="O71" s="717" t="s">
        <v>248</v>
      </c>
      <c r="P71" s="430"/>
      <c r="Q71" s="718"/>
      <c r="R71" s="717"/>
      <c r="S71" s="15" t="s">
        <v>1</v>
      </c>
      <c r="T71" s="718">
        <v>12</v>
      </c>
      <c r="U71" s="717" t="s">
        <v>539</v>
      </c>
      <c r="V71" s="716" t="s">
        <v>249</v>
      </c>
      <c r="W71" s="606">
        <f>N71*T71</f>
        <v>9360000</v>
      </c>
    </row>
    <row r="72" spans="1:23" ht="15" customHeight="1">
      <c r="A72" s="812" t="s">
        <v>291</v>
      </c>
      <c r="B72" s="813"/>
      <c r="C72" s="814"/>
      <c r="D72" s="715">
        <f>D73</f>
        <v>0</v>
      </c>
      <c r="E72" s="715">
        <f>E73</f>
        <v>0</v>
      </c>
      <c r="F72" s="403">
        <f t="shared" ref="F72:F74" si="37">E72-D72</f>
        <v>0</v>
      </c>
      <c r="G72" s="404">
        <f t="shared" ref="G72:G74" si="38">IF(D72+E72=0,0,IF(D72=0,100,F72/D72%))</f>
        <v>0</v>
      </c>
      <c r="H72" s="405">
        <f>H73</f>
        <v>0</v>
      </c>
      <c r="I72" s="406">
        <f>I73</f>
        <v>0</v>
      </c>
      <c r="J72" s="406">
        <f>J73</f>
        <v>0</v>
      </c>
      <c r="K72" s="406">
        <f>K73</f>
        <v>0</v>
      </c>
      <c r="L72" s="407">
        <f>L73</f>
        <v>0</v>
      </c>
      <c r="M72" s="408" t="s">
        <v>293</v>
      </c>
      <c r="N72" s="409"/>
      <c r="O72" s="409"/>
      <c r="P72" s="409"/>
      <c r="Q72" s="409"/>
      <c r="R72" s="409"/>
      <c r="S72" s="409"/>
      <c r="T72" s="409"/>
      <c r="U72" s="409"/>
      <c r="V72" s="409"/>
      <c r="W72" s="610">
        <f>W73</f>
        <v>0</v>
      </c>
    </row>
    <row r="73" spans="1:23" ht="27.75" customHeight="1">
      <c r="A73" s="96"/>
      <c r="B73" s="815" t="s">
        <v>292</v>
      </c>
      <c r="C73" s="816"/>
      <c r="D73" s="145">
        <f>SUM(D74:D75)</f>
        <v>0</v>
      </c>
      <c r="E73" s="145">
        <f>SUM(E74:E75)</f>
        <v>0</v>
      </c>
      <c r="F73" s="146">
        <f t="shared" si="37"/>
        <v>0</v>
      </c>
      <c r="G73" s="85">
        <f t="shared" si="38"/>
        <v>0</v>
      </c>
      <c r="H73" s="386">
        <f>SUM(H74:H75)</f>
        <v>0</v>
      </c>
      <c r="I73" s="326">
        <f>SUM(I74:I75)</f>
        <v>0</v>
      </c>
      <c r="J73" s="326">
        <f>SUM(J74:J75)</f>
        <v>0</v>
      </c>
      <c r="K73" s="326">
        <f>SUM(K74:K75)</f>
        <v>0</v>
      </c>
      <c r="L73" s="148">
        <f>SUM(L74:L75)</f>
        <v>0</v>
      </c>
      <c r="M73" s="64" t="s">
        <v>294</v>
      </c>
      <c r="N73" s="260"/>
      <c r="O73" s="260"/>
      <c r="P73" s="260"/>
      <c r="Q73" s="260"/>
      <c r="R73" s="260"/>
      <c r="S73" s="260"/>
      <c r="T73" s="260"/>
      <c r="U73" s="260"/>
      <c r="V73" s="260"/>
      <c r="W73" s="611">
        <f>SUM(W74:W75)</f>
        <v>0</v>
      </c>
    </row>
    <row r="74" spans="1:23" ht="15" customHeight="1">
      <c r="A74" s="63"/>
      <c r="B74" s="97"/>
      <c r="C74" s="98" t="s">
        <v>295</v>
      </c>
      <c r="D74" s="145">
        <v>0</v>
      </c>
      <c r="E74" s="145">
        <f>W74</f>
        <v>0</v>
      </c>
      <c r="F74" s="146">
        <f t="shared" si="37"/>
        <v>0</v>
      </c>
      <c r="G74" s="85">
        <f t="shared" si="38"/>
        <v>0</v>
      </c>
      <c r="H74" s="86">
        <v>0</v>
      </c>
      <c r="I74" s="528">
        <f>W74</f>
        <v>0</v>
      </c>
      <c r="J74" s="87">
        <v>0</v>
      </c>
      <c r="K74" s="87">
        <v>0</v>
      </c>
      <c r="L74" s="88">
        <f>SUM(H74:K74)</f>
        <v>0</v>
      </c>
      <c r="M74" s="238" t="s">
        <v>599</v>
      </c>
      <c r="N74" s="271"/>
      <c r="O74" s="271"/>
      <c r="P74" s="271"/>
      <c r="Q74" s="271"/>
      <c r="R74" s="271"/>
      <c r="S74" s="271"/>
      <c r="T74" s="271"/>
      <c r="U74" s="271"/>
      <c r="V74" s="271"/>
      <c r="W74" s="381">
        <v>0</v>
      </c>
    </row>
    <row r="75" spans="1:23" ht="26.25" customHeight="1" thickBot="1">
      <c r="A75" s="254"/>
      <c r="B75" s="410"/>
      <c r="C75" s="543" t="s">
        <v>296</v>
      </c>
      <c r="D75" s="411">
        <v>0</v>
      </c>
      <c r="E75" s="411">
        <f>W75</f>
        <v>0</v>
      </c>
      <c r="F75" s="412">
        <f>E75-D75</f>
        <v>0</v>
      </c>
      <c r="G75" s="413">
        <f t="shared" ref="G75" si="39">IF(D75+E75=0,0,IF(D75=0,100,F75/D75%))</f>
        <v>0</v>
      </c>
      <c r="H75" s="414">
        <v>0</v>
      </c>
      <c r="I75" s="537">
        <f>W75</f>
        <v>0</v>
      </c>
      <c r="J75" s="415">
        <v>0</v>
      </c>
      <c r="K75" s="415">
        <v>0</v>
      </c>
      <c r="L75" s="416">
        <f>SUM(H75:K75)</f>
        <v>0</v>
      </c>
      <c r="M75" s="538" t="s">
        <v>600</v>
      </c>
      <c r="N75" s="539"/>
      <c r="O75" s="540"/>
      <c r="P75" s="541"/>
      <c r="Q75" s="539"/>
      <c r="R75" s="540"/>
      <c r="S75" s="541"/>
      <c r="T75" s="539"/>
      <c r="U75" s="540"/>
      <c r="V75" s="542"/>
      <c r="W75" s="616">
        <f>N75*Q75*T75</f>
        <v>0</v>
      </c>
    </row>
    <row r="79" spans="1:23" s="102" customFormat="1" ht="13.5">
      <c r="A79" s="100"/>
      <c r="B79" s="100"/>
      <c r="C79" s="101"/>
      <c r="E79" s="103"/>
      <c r="H79" s="104"/>
      <c r="I79" s="104"/>
      <c r="J79" s="104"/>
      <c r="K79" s="104"/>
      <c r="L79" s="104"/>
      <c r="M79" s="105"/>
      <c r="N79" s="104"/>
      <c r="O79" s="104"/>
      <c r="P79" s="104"/>
      <c r="Q79" s="104"/>
      <c r="R79" s="104"/>
      <c r="S79" s="104"/>
      <c r="T79" s="104"/>
      <c r="U79" s="104"/>
      <c r="V79" s="104"/>
      <c r="W79" s="617"/>
    </row>
  </sheetData>
  <mergeCells count="34">
    <mergeCell ref="A25:C25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B8:C8"/>
    <mergeCell ref="B32:C32"/>
    <mergeCell ref="B26:C26"/>
    <mergeCell ref="B66:C66"/>
    <mergeCell ref="A59:C59"/>
    <mergeCell ref="B60:C60"/>
    <mergeCell ref="A53:C53"/>
    <mergeCell ref="B54:C54"/>
    <mergeCell ref="A72:C72"/>
    <mergeCell ref="B73:C73"/>
    <mergeCell ref="T3:W3"/>
    <mergeCell ref="A1:W1"/>
    <mergeCell ref="A2:W2"/>
    <mergeCell ref="C45:C46"/>
    <mergeCell ref="A65:C65"/>
    <mergeCell ref="A28:C28"/>
    <mergeCell ref="B29:C29"/>
    <mergeCell ref="A39:C39"/>
    <mergeCell ref="B40:C40"/>
    <mergeCell ref="A43:C43"/>
    <mergeCell ref="B44:C44"/>
    <mergeCell ref="A49:C49"/>
    <mergeCell ref="B50:C50"/>
    <mergeCell ref="A31:C31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firstPageNumber="60" fitToHeight="0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103"/>
  <sheetViews>
    <sheetView zoomScale="85" zoomScaleNormal="85" zoomScaleSheetLayoutView="100" workbookViewId="0">
      <pane ySplit="6" topLeftCell="A7" activePane="bottomLeft" state="frozen"/>
      <selection activeCell="B37" sqref="B37:C37"/>
      <selection pane="bottomLeft" activeCell="W100" sqref="W100"/>
    </sheetView>
  </sheetViews>
  <sheetFormatPr defaultRowHeight="16.5"/>
  <cols>
    <col min="1" max="2" width="5.625" style="102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75" style="243" bestFit="1" customWidth="1"/>
    <col min="15" max="15" width="5.625" style="479" customWidth="1"/>
    <col min="16" max="16" width="5.625" style="245" customWidth="1"/>
    <col min="17" max="17" width="5.625" style="244" customWidth="1"/>
    <col min="18" max="18" width="5.625" style="479" customWidth="1"/>
    <col min="19" max="19" width="5.625" style="243" customWidth="1"/>
    <col min="20" max="20" width="5.625" style="244" customWidth="1"/>
    <col min="21" max="21" width="5.625" style="479" customWidth="1"/>
    <col min="22" max="22" width="5.625" style="245" customWidth="1"/>
    <col min="23" max="23" width="12.125" style="609" bestFit="1" customWidth="1"/>
    <col min="24" max="24" width="9" style="45"/>
    <col min="25" max="25" width="9.25" style="45" customWidth="1"/>
    <col min="26" max="26" width="13" style="45" customWidth="1"/>
    <col min="27" max="16384" width="9" style="45"/>
  </cols>
  <sheetData>
    <row r="1" spans="1:27" ht="31.5">
      <c r="A1" s="818" t="str">
        <f>총괄표!A1</f>
        <v>가족사랑요양원1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8"/>
      <c r="T1" s="818"/>
      <c r="U1" s="818"/>
      <c r="V1" s="818"/>
      <c r="W1" s="818"/>
    </row>
    <row r="2" spans="1:27" ht="31.5">
      <c r="A2" s="818" t="s">
        <v>237</v>
      </c>
      <c r="B2" s="818"/>
      <c r="C2" s="818"/>
      <c r="D2" s="818"/>
      <c r="E2" s="818"/>
      <c r="F2" s="818"/>
      <c r="G2" s="818"/>
      <c r="H2" s="818"/>
      <c r="I2" s="818"/>
      <c r="J2" s="818"/>
      <c r="K2" s="818"/>
      <c r="L2" s="818"/>
      <c r="M2" s="818"/>
      <c r="N2" s="818"/>
      <c r="O2" s="818"/>
      <c r="P2" s="818"/>
      <c r="Q2" s="818"/>
      <c r="R2" s="818"/>
      <c r="S2" s="818"/>
      <c r="T2" s="818"/>
      <c r="U2" s="818"/>
      <c r="V2" s="818"/>
      <c r="W2" s="818"/>
    </row>
    <row r="3" spans="1:27" ht="24" customHeight="1" thickBot="1">
      <c r="A3" s="106"/>
      <c r="B3" s="39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107"/>
      <c r="O3" s="449"/>
      <c r="P3" s="41"/>
      <c r="Q3" s="498"/>
      <c r="R3" s="449"/>
      <c r="S3" s="107"/>
      <c r="T3" s="817" t="s">
        <v>22</v>
      </c>
      <c r="U3" s="817"/>
      <c r="V3" s="817"/>
      <c r="W3" s="817"/>
    </row>
    <row r="4" spans="1:27" ht="20.100000000000001" customHeight="1">
      <c r="A4" s="832" t="s">
        <v>23</v>
      </c>
      <c r="B4" s="834"/>
      <c r="C4" s="834"/>
      <c r="D4" s="847" t="str">
        <f>세입!D4:D5</f>
        <v>19년도                  추경예산액                  (A)</v>
      </c>
      <c r="E4" s="847" t="str">
        <f>세입!E4:E5</f>
        <v>20년도            예산액              (B)</v>
      </c>
      <c r="F4" s="835" t="s">
        <v>24</v>
      </c>
      <c r="G4" s="849"/>
      <c r="H4" s="829" t="s">
        <v>25</v>
      </c>
      <c r="I4" s="830"/>
      <c r="J4" s="830"/>
      <c r="K4" s="830"/>
      <c r="L4" s="831"/>
      <c r="M4" s="832" t="s">
        <v>26</v>
      </c>
      <c r="N4" s="833"/>
      <c r="O4" s="833"/>
      <c r="P4" s="833"/>
      <c r="Q4" s="833"/>
      <c r="R4" s="833"/>
      <c r="S4" s="834"/>
      <c r="T4" s="834"/>
      <c r="U4" s="834"/>
      <c r="V4" s="834"/>
      <c r="W4" s="836"/>
    </row>
    <row r="5" spans="1:27" ht="20.100000000000001" customHeight="1">
      <c r="A5" s="521" t="s">
        <v>27</v>
      </c>
      <c r="B5" s="522" t="s">
        <v>28</v>
      </c>
      <c r="C5" s="522" t="s">
        <v>29</v>
      </c>
      <c r="D5" s="857"/>
      <c r="E5" s="857"/>
      <c r="F5" s="522" t="s">
        <v>30</v>
      </c>
      <c r="G5" s="523" t="s">
        <v>31</v>
      </c>
      <c r="H5" s="42" t="s">
        <v>32</v>
      </c>
      <c r="I5" s="43" t="s">
        <v>33</v>
      </c>
      <c r="J5" s="43" t="s">
        <v>34</v>
      </c>
      <c r="K5" s="524" t="s">
        <v>286</v>
      </c>
      <c r="L5" s="44" t="s">
        <v>35</v>
      </c>
      <c r="M5" s="858"/>
      <c r="N5" s="859"/>
      <c r="O5" s="859"/>
      <c r="P5" s="859"/>
      <c r="Q5" s="859"/>
      <c r="R5" s="859"/>
      <c r="S5" s="860"/>
      <c r="T5" s="860"/>
      <c r="U5" s="860"/>
      <c r="V5" s="860"/>
      <c r="W5" s="861"/>
    </row>
    <row r="6" spans="1:27" ht="30" customHeight="1" thickBot="1">
      <c r="A6" s="842" t="s">
        <v>36</v>
      </c>
      <c r="B6" s="843"/>
      <c r="C6" s="844"/>
      <c r="D6" s="311">
        <f>D7+D56+D64+D78+D82+D85+D89+D92+D96+D100</f>
        <v>275040000</v>
      </c>
      <c r="E6" s="311">
        <f>E7+E56+E64+E78+E82+E85+E89+E92+E96+E100</f>
        <v>292135000</v>
      </c>
      <c r="F6" s="318">
        <f>E6-D6</f>
        <v>17095000</v>
      </c>
      <c r="G6" s="313">
        <f t="shared" ref="G6" si="0">IF(D6+E6=0,0,IF(D6=0,100,F6/D6%))</f>
        <v>6.2154595695171615</v>
      </c>
      <c r="H6" s="598" t="e">
        <f>H7+H56+H64+H78+H82+H85+H89+H92+H96+H100</f>
        <v>#REF!</v>
      </c>
      <c r="I6" s="325">
        <f>I7+I56+I64+I78+I82+I85+I89+I92+I96+I100</f>
        <v>292135000</v>
      </c>
      <c r="J6" s="325">
        <f>J7+J56+J64+J78+J82+J85+J89+J92+J96+J100</f>
        <v>0</v>
      </c>
      <c r="K6" s="325">
        <f>K7+K56+K64+K78+K82+K85+K89+K92+K96+K100</f>
        <v>0</v>
      </c>
      <c r="L6" s="325" t="e">
        <f>L7+L56+L64+L78+L82+L85+L89+L92+L96+L100</f>
        <v>#REF!</v>
      </c>
      <c r="M6" s="315" t="s">
        <v>573</v>
      </c>
      <c r="N6" s="319"/>
      <c r="O6" s="450"/>
      <c r="P6" s="321"/>
      <c r="Q6" s="320"/>
      <c r="R6" s="480"/>
      <c r="S6" s="319"/>
      <c r="T6" s="320"/>
      <c r="U6" s="450"/>
      <c r="V6" s="845">
        <f>W7+W56+W64+W78+W82+W85+W89+W92+W96+W100</f>
        <v>292135000</v>
      </c>
      <c r="W6" s="846"/>
      <c r="Z6" s="108">
        <f>세입!V6-세출!V6</f>
        <v>0</v>
      </c>
      <c r="AA6" s="108"/>
    </row>
    <row r="7" spans="1:27" ht="15" customHeight="1">
      <c r="A7" s="853" t="s">
        <v>46</v>
      </c>
      <c r="B7" s="850"/>
      <c r="C7" s="823"/>
      <c r="D7" s="109">
        <f>D8+D24+D32</f>
        <v>228330500</v>
      </c>
      <c r="E7" s="109">
        <f>E32+E24+E8</f>
        <v>244941000</v>
      </c>
      <c r="F7" s="110">
        <f>E7-D7</f>
        <v>16610500</v>
      </c>
      <c r="G7" s="47">
        <f>IF(D7+E7=0,0,IF(D7=0,100,F7/D7%))</f>
        <v>7.2747618036136217</v>
      </c>
      <c r="H7" s="398">
        <f>H8+H24+H32</f>
        <v>0</v>
      </c>
      <c r="I7" s="399">
        <f>I8+I24+I32</f>
        <v>244941000</v>
      </c>
      <c r="J7" s="399">
        <f>J8+J24+J32</f>
        <v>0</v>
      </c>
      <c r="K7" s="399">
        <f>K8+K24+K32</f>
        <v>0</v>
      </c>
      <c r="L7" s="50">
        <f>L8+L24+L32</f>
        <v>244941000</v>
      </c>
      <c r="M7" s="51" t="s">
        <v>47</v>
      </c>
      <c r="N7" s="111"/>
      <c r="O7" s="451"/>
      <c r="P7" s="112"/>
      <c r="Q7" s="52"/>
      <c r="R7" s="451"/>
      <c r="S7" s="111"/>
      <c r="T7" s="52"/>
      <c r="U7" s="451"/>
      <c r="V7" s="112"/>
      <c r="W7" s="604">
        <f>W8+W24+W32</f>
        <v>244941000</v>
      </c>
    </row>
    <row r="8" spans="1:27" s="123" customFormat="1" ht="15" customHeight="1">
      <c r="A8" s="96"/>
      <c r="B8" s="854" t="s">
        <v>48</v>
      </c>
      <c r="C8" s="852"/>
      <c r="D8" s="113">
        <f>D9+D12+D15+D18+D21</f>
        <v>169654874</v>
      </c>
      <c r="E8" s="113">
        <f>E9+E12+E15+E18+E21</f>
        <v>185315670</v>
      </c>
      <c r="F8" s="114">
        <f>E8-D8</f>
        <v>15660796</v>
      </c>
      <c r="G8" s="115">
        <f t="shared" ref="G8:G42" si="1">IF(D8+E8=0,0,IF(D8=0,100,F8/D8%))</f>
        <v>9.2309732286264872</v>
      </c>
      <c r="H8" s="116">
        <f>H9+H12+H15+H18+H21</f>
        <v>0</v>
      </c>
      <c r="I8" s="117">
        <f>I9+I12+I15+I18+I21</f>
        <v>185315670</v>
      </c>
      <c r="J8" s="117">
        <f>J9+J12+J15+J18+J21</f>
        <v>0</v>
      </c>
      <c r="K8" s="117">
        <f>K9+K12+K15+K18+K21</f>
        <v>0</v>
      </c>
      <c r="L8" s="118">
        <f>L9+L12+L15+L18+L21</f>
        <v>185315670</v>
      </c>
      <c r="M8" s="119" t="s">
        <v>49</v>
      </c>
      <c r="N8" s="120"/>
      <c r="O8" s="452"/>
      <c r="P8" s="122"/>
      <c r="Q8" s="121"/>
      <c r="R8" s="452"/>
      <c r="S8" s="120"/>
      <c r="T8" s="121"/>
      <c r="U8" s="452"/>
      <c r="V8" s="122"/>
      <c r="W8" s="366">
        <f>W9+W12+W15+W18+W21</f>
        <v>185315670</v>
      </c>
    </row>
    <row r="9" spans="1:27" s="123" customFormat="1" ht="15" customHeight="1">
      <c r="A9" s="63"/>
      <c r="B9" s="65"/>
      <c r="C9" s="66" t="s">
        <v>355</v>
      </c>
      <c r="D9" s="748">
        <v>136500000</v>
      </c>
      <c r="E9" s="67">
        <f>W9</f>
        <v>153942320</v>
      </c>
      <c r="F9" s="124">
        <f>E9-D9</f>
        <v>17442320</v>
      </c>
      <c r="G9" s="69">
        <f t="shared" si="1"/>
        <v>12.778256410256411</v>
      </c>
      <c r="H9" s="125">
        <v>0</v>
      </c>
      <c r="I9" s="126">
        <f>W9</f>
        <v>153942320</v>
      </c>
      <c r="J9" s="126">
        <v>0</v>
      </c>
      <c r="K9" s="71">
        <v>0</v>
      </c>
      <c r="L9" s="72">
        <f>SUM(H9:K9)</f>
        <v>153942320</v>
      </c>
      <c r="M9" s="273" t="s">
        <v>354</v>
      </c>
      <c r="N9" s="149"/>
      <c r="O9" s="453"/>
      <c r="P9" s="275"/>
      <c r="Q9" s="274"/>
      <c r="R9" s="453"/>
      <c r="S9" s="149"/>
      <c r="T9" s="274"/>
      <c r="U9" s="453"/>
      <c r="V9" s="275"/>
      <c r="W9" s="356">
        <f>SUM(W10:W11)</f>
        <v>153942320</v>
      </c>
    </row>
    <row r="10" spans="1:27" s="123" customFormat="1" ht="15" customHeight="1">
      <c r="A10" s="63"/>
      <c r="B10" s="74"/>
      <c r="C10" s="75"/>
      <c r="D10" s="749"/>
      <c r="E10" s="76"/>
      <c r="F10" s="128"/>
      <c r="G10" s="78"/>
      <c r="H10" s="129"/>
      <c r="I10" s="130"/>
      <c r="J10" s="130"/>
      <c r="K10" s="80"/>
      <c r="L10" s="81"/>
      <c r="M10" s="82" t="s">
        <v>307</v>
      </c>
      <c r="N10" s="22"/>
      <c r="O10" s="454"/>
      <c r="P10" s="13"/>
      <c r="Q10" s="23"/>
      <c r="R10" s="481"/>
      <c r="S10" s="13"/>
      <c r="T10" s="23"/>
      <c r="U10" s="13"/>
      <c r="V10" s="17"/>
      <c r="W10" s="357">
        <f>보수일람표!F4</f>
        <v>109598600</v>
      </c>
    </row>
    <row r="11" spans="1:27" s="123" customFormat="1" ht="15" customHeight="1">
      <c r="A11" s="63"/>
      <c r="B11" s="74"/>
      <c r="C11" s="75"/>
      <c r="D11" s="750"/>
      <c r="E11" s="140"/>
      <c r="F11" s="141"/>
      <c r="G11" s="85"/>
      <c r="H11" s="131"/>
      <c r="I11" s="132"/>
      <c r="J11" s="132"/>
      <c r="K11" s="87"/>
      <c r="L11" s="88"/>
      <c r="M11" s="133" t="s">
        <v>308</v>
      </c>
      <c r="N11" s="24"/>
      <c r="O11" s="448"/>
      <c r="P11" s="19"/>
      <c r="Q11" s="25"/>
      <c r="R11" s="446"/>
      <c r="S11" s="19"/>
      <c r="T11" s="25"/>
      <c r="U11" s="19"/>
      <c r="V11" s="20"/>
      <c r="W11" s="358">
        <f>보수일람표!F3</f>
        <v>44343720</v>
      </c>
    </row>
    <row r="12" spans="1:27" s="123" customFormat="1" ht="15" customHeight="1">
      <c r="A12" s="63"/>
      <c r="B12" s="74"/>
      <c r="C12" s="66" t="s">
        <v>50</v>
      </c>
      <c r="D12" s="749">
        <v>3937040</v>
      </c>
      <c r="E12" s="76">
        <f>W12</f>
        <v>2481600</v>
      </c>
      <c r="F12" s="77">
        <f>E12-D12</f>
        <v>-1455440</v>
      </c>
      <c r="G12" s="78">
        <f t="shared" si="1"/>
        <v>-36.967874342145365</v>
      </c>
      <c r="H12" s="129">
        <v>0</v>
      </c>
      <c r="I12" s="130">
        <f>W12</f>
        <v>2481600</v>
      </c>
      <c r="J12" s="130">
        <v>0</v>
      </c>
      <c r="K12" s="80">
        <v>0</v>
      </c>
      <c r="L12" s="81">
        <f>SUM(H12:K12)</f>
        <v>2481600</v>
      </c>
      <c r="M12" s="127" t="s">
        <v>51</v>
      </c>
      <c r="N12" s="134"/>
      <c r="O12" s="455"/>
      <c r="P12" s="137"/>
      <c r="Q12" s="136"/>
      <c r="R12" s="482"/>
      <c r="S12" s="134"/>
      <c r="T12" s="135"/>
      <c r="U12" s="482"/>
      <c r="V12" s="137"/>
      <c r="W12" s="359">
        <f>SUM(W13:W14)</f>
        <v>2481600</v>
      </c>
      <c r="Y12" s="138"/>
    </row>
    <row r="13" spans="1:27" s="123" customFormat="1" ht="15" customHeight="1">
      <c r="A13" s="63"/>
      <c r="B13" s="74"/>
      <c r="C13" s="75"/>
      <c r="D13" s="749"/>
      <c r="E13" s="76"/>
      <c r="F13" s="77"/>
      <c r="G13" s="78"/>
      <c r="H13" s="129"/>
      <c r="I13" s="130"/>
      <c r="J13" s="130"/>
      <c r="K13" s="80"/>
      <c r="L13" s="81"/>
      <c r="M13" s="427" t="s">
        <v>309</v>
      </c>
      <c r="N13" s="23"/>
      <c r="O13" s="454"/>
      <c r="P13" s="13"/>
      <c r="Q13" s="23"/>
      <c r="R13" s="481"/>
      <c r="S13" s="13"/>
      <c r="T13" s="23"/>
      <c r="U13" s="13"/>
      <c r="V13" s="17"/>
      <c r="W13" s="360">
        <f>보수일람표!G4</f>
        <v>2080800</v>
      </c>
    </row>
    <row r="14" spans="1:27" s="123" customFormat="1" ht="15" customHeight="1">
      <c r="A14" s="63"/>
      <c r="B14" s="74"/>
      <c r="C14" s="75"/>
      <c r="D14" s="749"/>
      <c r="E14" s="76"/>
      <c r="F14" s="77"/>
      <c r="G14" s="78"/>
      <c r="H14" s="129"/>
      <c r="I14" s="130"/>
      <c r="J14" s="130"/>
      <c r="K14" s="80"/>
      <c r="L14" s="81"/>
      <c r="M14" s="427" t="s">
        <v>310</v>
      </c>
      <c r="N14" s="23"/>
      <c r="O14" s="454"/>
      <c r="P14" s="13"/>
      <c r="Q14" s="23"/>
      <c r="R14" s="481"/>
      <c r="S14" s="13"/>
      <c r="T14" s="23"/>
      <c r="U14" s="13"/>
      <c r="V14" s="17"/>
      <c r="W14" s="360">
        <f>보수일람표!G3</f>
        <v>400800</v>
      </c>
    </row>
    <row r="15" spans="1:27" s="123" customFormat="1" ht="15" customHeight="1">
      <c r="A15" s="63"/>
      <c r="B15" s="74"/>
      <c r="C15" s="66" t="s">
        <v>52</v>
      </c>
      <c r="D15" s="748">
        <v>500000</v>
      </c>
      <c r="E15" s="67">
        <f>W15</f>
        <v>0</v>
      </c>
      <c r="F15" s="68">
        <f>E15-D15</f>
        <v>-500000</v>
      </c>
      <c r="G15" s="69">
        <f t="shared" si="1"/>
        <v>-100</v>
      </c>
      <c r="H15" s="125">
        <v>0</v>
      </c>
      <c r="I15" s="126">
        <f>W15</f>
        <v>0</v>
      </c>
      <c r="J15" s="126">
        <v>0</v>
      </c>
      <c r="K15" s="71">
        <v>0</v>
      </c>
      <c r="L15" s="72">
        <f>SUM(H15:K15)</f>
        <v>0</v>
      </c>
      <c r="M15" s="73" t="s">
        <v>53</v>
      </c>
      <c r="N15" s="142"/>
      <c r="O15" s="456"/>
      <c r="P15" s="144"/>
      <c r="Q15" s="143"/>
      <c r="R15" s="483"/>
      <c r="S15" s="142"/>
      <c r="T15" s="99"/>
      <c r="U15" s="488"/>
      <c r="V15" s="144"/>
      <c r="W15" s="361">
        <f>SUM(W16:W17)</f>
        <v>0</v>
      </c>
    </row>
    <row r="16" spans="1:27" s="123" customFormat="1" ht="15" customHeight="1">
      <c r="A16" s="63"/>
      <c r="B16" s="74"/>
      <c r="C16" s="75"/>
      <c r="D16" s="749"/>
      <c r="E16" s="76"/>
      <c r="F16" s="77"/>
      <c r="G16" s="78"/>
      <c r="H16" s="129"/>
      <c r="I16" s="130"/>
      <c r="J16" s="130"/>
      <c r="K16" s="80"/>
      <c r="L16" s="81"/>
      <c r="M16" s="82" t="s">
        <v>311</v>
      </c>
      <c r="N16" s="23"/>
      <c r="O16" s="454"/>
      <c r="P16" s="13"/>
      <c r="Q16" s="23"/>
      <c r="R16" s="481"/>
      <c r="S16" s="13"/>
      <c r="T16" s="23"/>
      <c r="U16" s="13"/>
      <c r="V16" s="17"/>
      <c r="W16" s="357">
        <f>보수일람표!H4</f>
        <v>0</v>
      </c>
    </row>
    <row r="17" spans="1:23" s="123" customFormat="1" ht="15" customHeight="1">
      <c r="A17" s="63"/>
      <c r="B17" s="74"/>
      <c r="C17" s="139"/>
      <c r="D17" s="750"/>
      <c r="E17" s="140"/>
      <c r="F17" s="141"/>
      <c r="G17" s="85"/>
      <c r="H17" s="131"/>
      <c r="I17" s="132"/>
      <c r="J17" s="132"/>
      <c r="K17" s="87"/>
      <c r="L17" s="88"/>
      <c r="M17" s="89" t="s">
        <v>312</v>
      </c>
      <c r="N17" s="25"/>
      <c r="O17" s="448"/>
      <c r="P17" s="19"/>
      <c r="Q17" s="25"/>
      <c r="R17" s="446"/>
      <c r="S17" s="19"/>
      <c r="T17" s="25"/>
      <c r="U17" s="19"/>
      <c r="V17" s="20"/>
      <c r="W17" s="358">
        <f>보수일람표!H3</f>
        <v>0</v>
      </c>
    </row>
    <row r="18" spans="1:23" s="123" customFormat="1">
      <c r="A18" s="63"/>
      <c r="B18" s="65"/>
      <c r="C18" s="66" t="s">
        <v>148</v>
      </c>
      <c r="D18" s="748">
        <v>11278640</v>
      </c>
      <c r="E18" s="67">
        <f>W18</f>
        <v>13035326</v>
      </c>
      <c r="F18" s="68">
        <f>E18-D18</f>
        <v>1756686</v>
      </c>
      <c r="G18" s="69">
        <f t="shared" si="1"/>
        <v>15.575335324117093</v>
      </c>
      <c r="H18" s="125">
        <v>0</v>
      </c>
      <c r="I18" s="126">
        <f>W18</f>
        <v>13035326</v>
      </c>
      <c r="J18" s="126">
        <v>0</v>
      </c>
      <c r="K18" s="71">
        <v>0</v>
      </c>
      <c r="L18" s="72">
        <f>SUM(H18:K18)</f>
        <v>13035326</v>
      </c>
      <c r="M18" s="277" t="s">
        <v>313</v>
      </c>
      <c r="N18" s="142"/>
      <c r="O18" s="457"/>
      <c r="P18" s="279"/>
      <c r="Q18" s="177"/>
      <c r="R18" s="484"/>
      <c r="S18" s="142"/>
      <c r="T18" s="278"/>
      <c r="U18" s="462"/>
      <c r="V18" s="279"/>
      <c r="W18" s="362">
        <f>SUM(W19:W20)</f>
        <v>13035326</v>
      </c>
    </row>
    <row r="19" spans="1:23" s="123" customFormat="1">
      <c r="A19" s="63"/>
      <c r="B19" s="65"/>
      <c r="C19" s="520" t="s">
        <v>54</v>
      </c>
      <c r="D19" s="749"/>
      <c r="E19" s="76"/>
      <c r="F19" s="77"/>
      <c r="G19" s="78"/>
      <c r="H19" s="129"/>
      <c r="I19" s="130"/>
      <c r="J19" s="130"/>
      <c r="K19" s="80"/>
      <c r="L19" s="81"/>
      <c r="M19" s="276" t="s">
        <v>316</v>
      </c>
      <c r="N19" s="23"/>
      <c r="O19" s="454"/>
      <c r="P19" s="13"/>
      <c r="Q19" s="23"/>
      <c r="R19" s="481"/>
      <c r="S19" s="13"/>
      <c r="T19" s="23"/>
      <c r="U19" s="481"/>
      <c r="V19" s="17"/>
      <c r="W19" s="375">
        <f>보수일람표!I4</f>
        <v>9306616</v>
      </c>
    </row>
    <row r="20" spans="1:23" s="123" customFormat="1">
      <c r="A20" s="63"/>
      <c r="B20" s="65"/>
      <c r="C20" s="520"/>
      <c r="D20" s="749"/>
      <c r="E20" s="76"/>
      <c r="F20" s="77"/>
      <c r="G20" s="78"/>
      <c r="H20" s="131"/>
      <c r="I20" s="132"/>
      <c r="J20" s="132"/>
      <c r="K20" s="87"/>
      <c r="L20" s="88"/>
      <c r="M20" s="559" t="s">
        <v>317</v>
      </c>
      <c r="N20" s="23"/>
      <c r="O20" s="454"/>
      <c r="P20" s="13"/>
      <c r="Q20" s="23"/>
      <c r="R20" s="481"/>
      <c r="S20" s="13"/>
      <c r="T20" s="23"/>
      <c r="U20" s="481"/>
      <c r="V20" s="17"/>
      <c r="W20" s="375">
        <f>보수일람표!I3</f>
        <v>3728710</v>
      </c>
    </row>
    <row r="21" spans="1:23" s="123" customFormat="1" ht="15" customHeight="1">
      <c r="A21" s="63"/>
      <c r="B21" s="65"/>
      <c r="C21" s="66" t="s">
        <v>55</v>
      </c>
      <c r="D21" s="748">
        <v>17439194</v>
      </c>
      <c r="E21" s="67">
        <f>W21</f>
        <v>15856424</v>
      </c>
      <c r="F21" s="68">
        <f>E21-D21</f>
        <v>-1582770</v>
      </c>
      <c r="G21" s="69">
        <f>IF(D21+E21=0,0,IF(D21=0,100,F21/D21%))</f>
        <v>-9.0759355048174815</v>
      </c>
      <c r="H21" s="129">
        <v>0</v>
      </c>
      <c r="I21" s="130">
        <f>W21</f>
        <v>15856424</v>
      </c>
      <c r="J21" s="130">
        <v>0</v>
      </c>
      <c r="K21" s="80">
        <v>0</v>
      </c>
      <c r="L21" s="81">
        <f>SUM(H21:K21)</f>
        <v>15856424</v>
      </c>
      <c r="M21" s="127" t="s">
        <v>353</v>
      </c>
      <c r="N21" s="142"/>
      <c r="O21" s="458"/>
      <c r="P21" s="144"/>
      <c r="Q21" s="152"/>
      <c r="R21" s="483"/>
      <c r="S21" s="142"/>
      <c r="T21" s="151"/>
      <c r="U21" s="489"/>
      <c r="V21" s="144"/>
      <c r="W21" s="361">
        <f>SUM(W22:W23)</f>
        <v>15856424</v>
      </c>
    </row>
    <row r="22" spans="1:23" s="123" customFormat="1" ht="15" customHeight="1">
      <c r="A22" s="63"/>
      <c r="B22" s="65"/>
      <c r="C22" s="75" t="s">
        <v>56</v>
      </c>
      <c r="D22" s="749"/>
      <c r="E22" s="76"/>
      <c r="F22" s="77"/>
      <c r="G22" s="78"/>
      <c r="H22" s="129"/>
      <c r="I22" s="130"/>
      <c r="J22" s="130"/>
      <c r="K22" s="80"/>
      <c r="L22" s="81"/>
      <c r="M22" s="82" t="s">
        <v>314</v>
      </c>
      <c r="N22" s="396"/>
      <c r="O22" s="454"/>
      <c r="P22" s="13"/>
      <c r="Q22" s="27"/>
      <c r="R22" s="481"/>
      <c r="S22" s="13"/>
      <c r="T22" s="23"/>
      <c r="U22" s="481"/>
      <c r="V22" s="17"/>
      <c r="W22" s="357">
        <f>보수일람표!J4</f>
        <v>11320749</v>
      </c>
    </row>
    <row r="23" spans="1:23" s="123" customFormat="1" ht="15" customHeight="1">
      <c r="A23" s="63"/>
      <c r="B23" s="65"/>
      <c r="C23" s="139"/>
      <c r="D23" s="750"/>
      <c r="E23" s="140"/>
      <c r="F23" s="141"/>
      <c r="G23" s="85"/>
      <c r="H23" s="131"/>
      <c r="I23" s="132"/>
      <c r="J23" s="132"/>
      <c r="K23" s="87"/>
      <c r="L23" s="88"/>
      <c r="M23" s="89" t="s">
        <v>315</v>
      </c>
      <c r="N23" s="397"/>
      <c r="O23" s="448"/>
      <c r="P23" s="19"/>
      <c r="Q23" s="560"/>
      <c r="R23" s="446"/>
      <c r="S23" s="19"/>
      <c r="T23" s="25"/>
      <c r="U23" s="446"/>
      <c r="V23" s="20"/>
      <c r="W23" s="358">
        <f>보수일람표!J3</f>
        <v>4535675</v>
      </c>
    </row>
    <row r="24" spans="1:23" ht="15" customHeight="1">
      <c r="A24" s="63"/>
      <c r="B24" s="854" t="s">
        <v>57</v>
      </c>
      <c r="C24" s="852"/>
      <c r="D24" s="162">
        <f>D25+D30+D28</f>
        <v>4962000</v>
      </c>
      <c r="E24" s="162">
        <f>E30+E28+E25</f>
        <v>5000000</v>
      </c>
      <c r="F24" s="163">
        <f>E24-D24</f>
        <v>38000</v>
      </c>
      <c r="G24" s="115">
        <f t="shared" si="1"/>
        <v>0.76582023377670294</v>
      </c>
      <c r="H24" s="164">
        <f>H25+H28+H30</f>
        <v>0</v>
      </c>
      <c r="I24" s="165">
        <f>I25+I28+I30</f>
        <v>5000000</v>
      </c>
      <c r="J24" s="165">
        <f t="shared" ref="J24" si="2">J25+J28+J30</f>
        <v>0</v>
      </c>
      <c r="K24" s="165">
        <f>K25+K28+K30</f>
        <v>0</v>
      </c>
      <c r="L24" s="166">
        <f>L25+L28+L30</f>
        <v>5000000</v>
      </c>
      <c r="M24" s="119" t="s">
        <v>58</v>
      </c>
      <c r="N24" s="167"/>
      <c r="O24" s="460"/>
      <c r="P24" s="169"/>
      <c r="Q24" s="168"/>
      <c r="R24" s="460"/>
      <c r="S24" s="167"/>
      <c r="T24" s="168"/>
      <c r="U24" s="460"/>
      <c r="V24" s="169"/>
      <c r="W24" s="363">
        <f>W25+W28+W30</f>
        <v>5000000</v>
      </c>
    </row>
    <row r="25" spans="1:23" ht="15" customHeight="1">
      <c r="A25" s="63"/>
      <c r="B25" s="65"/>
      <c r="C25" s="66" t="s">
        <v>59</v>
      </c>
      <c r="D25" s="752">
        <v>850000</v>
      </c>
      <c r="E25" s="170">
        <f>W25</f>
        <v>800000</v>
      </c>
      <c r="F25" s="68">
        <f>E25-D25</f>
        <v>-50000</v>
      </c>
      <c r="G25" s="69">
        <f t="shared" si="1"/>
        <v>-5.882352941176471</v>
      </c>
      <c r="H25" s="171">
        <v>0</v>
      </c>
      <c r="I25" s="156">
        <f>W25</f>
        <v>800000</v>
      </c>
      <c r="J25" s="156">
        <v>0</v>
      </c>
      <c r="K25" s="652">
        <v>0</v>
      </c>
      <c r="L25" s="157">
        <f>SUM(H25:K25)</f>
        <v>800000</v>
      </c>
      <c r="M25" s="73" t="s">
        <v>60</v>
      </c>
      <c r="N25" s="172"/>
      <c r="O25" s="461"/>
      <c r="P25" s="174"/>
      <c r="Q25" s="173"/>
      <c r="R25" s="461"/>
      <c r="S25" s="172"/>
      <c r="T25" s="173"/>
      <c r="U25" s="461"/>
      <c r="V25" s="174"/>
      <c r="W25" s="364">
        <f>SUM(W26:W27)</f>
        <v>800000</v>
      </c>
    </row>
    <row r="26" spans="1:23" ht="15" customHeight="1">
      <c r="A26" s="63"/>
      <c r="B26" s="65"/>
      <c r="C26" s="75"/>
      <c r="D26" s="751"/>
      <c r="E26" s="155"/>
      <c r="F26" s="77"/>
      <c r="G26" s="78"/>
      <c r="H26" s="171"/>
      <c r="I26" s="156"/>
      <c r="J26" s="156"/>
      <c r="K26" s="652"/>
      <c r="L26" s="157"/>
      <c r="M26" s="82" t="s">
        <v>150</v>
      </c>
      <c r="N26" s="107">
        <v>50000</v>
      </c>
      <c r="O26" s="454" t="s">
        <v>0</v>
      </c>
      <c r="P26" s="13"/>
      <c r="Q26" s="23"/>
      <c r="R26" s="481"/>
      <c r="S26" s="13" t="s">
        <v>149</v>
      </c>
      <c r="T26" s="23">
        <v>12</v>
      </c>
      <c r="U26" s="13" t="s">
        <v>253</v>
      </c>
      <c r="V26" s="17" t="s">
        <v>4</v>
      </c>
      <c r="W26" s="555">
        <f>N26*T26</f>
        <v>600000</v>
      </c>
    </row>
    <row r="27" spans="1:23" ht="15" customHeight="1">
      <c r="A27" s="63"/>
      <c r="B27" s="65"/>
      <c r="C27" s="75"/>
      <c r="D27" s="751"/>
      <c r="E27" s="155"/>
      <c r="F27" s="77"/>
      <c r="G27" s="78"/>
      <c r="H27" s="171"/>
      <c r="I27" s="156"/>
      <c r="J27" s="156"/>
      <c r="K27" s="652"/>
      <c r="L27" s="157"/>
      <c r="M27" s="82" t="s">
        <v>151</v>
      </c>
      <c r="N27" s="23">
        <v>50000</v>
      </c>
      <c r="O27" s="454" t="s">
        <v>0</v>
      </c>
      <c r="P27" s="13"/>
      <c r="Q27" s="23"/>
      <c r="R27" s="481"/>
      <c r="S27" s="13" t="s">
        <v>149</v>
      </c>
      <c r="T27" s="23">
        <v>4</v>
      </c>
      <c r="U27" s="13" t="s">
        <v>253</v>
      </c>
      <c r="V27" s="17" t="s">
        <v>4</v>
      </c>
      <c r="W27" s="360">
        <f>N27*T27</f>
        <v>200000</v>
      </c>
    </row>
    <row r="28" spans="1:23" ht="15" customHeight="1">
      <c r="A28" s="63"/>
      <c r="B28" s="65"/>
      <c r="C28" s="66" t="s">
        <v>61</v>
      </c>
      <c r="D28" s="752">
        <v>3500000</v>
      </c>
      <c r="E28" s="170">
        <f>W28</f>
        <v>3600000</v>
      </c>
      <c r="F28" s="68">
        <f>E28-D28</f>
        <v>100000</v>
      </c>
      <c r="G28" s="69">
        <f t="shared" si="1"/>
        <v>2.8571428571428572</v>
      </c>
      <c r="H28" s="187">
        <v>0</v>
      </c>
      <c r="I28" s="188">
        <f>W28</f>
        <v>3600000</v>
      </c>
      <c r="J28" s="188">
        <v>0</v>
      </c>
      <c r="K28" s="525">
        <v>0</v>
      </c>
      <c r="L28" s="189">
        <f>SUM(H28:K28)</f>
        <v>3600000</v>
      </c>
      <c r="M28" s="176" t="s">
        <v>62</v>
      </c>
      <c r="N28" s="172"/>
      <c r="O28" s="462"/>
      <c r="P28" s="174"/>
      <c r="Q28" s="178"/>
      <c r="R28" s="461"/>
      <c r="S28" s="172"/>
      <c r="T28" s="177"/>
      <c r="U28" s="490"/>
      <c r="V28" s="174"/>
      <c r="W28" s="364">
        <f>W29</f>
        <v>3600000</v>
      </c>
    </row>
    <row r="29" spans="1:23" ht="15" customHeight="1">
      <c r="A29" s="63"/>
      <c r="B29" s="65"/>
      <c r="C29" s="75"/>
      <c r="D29" s="751"/>
      <c r="E29" s="155"/>
      <c r="F29" s="77"/>
      <c r="G29" s="78"/>
      <c r="H29" s="175"/>
      <c r="I29" s="159"/>
      <c r="J29" s="159"/>
      <c r="K29" s="526"/>
      <c r="L29" s="160"/>
      <c r="M29" s="133" t="s">
        <v>264</v>
      </c>
      <c r="N29" s="25">
        <v>300000</v>
      </c>
      <c r="O29" s="448" t="s">
        <v>0</v>
      </c>
      <c r="P29" s="19"/>
      <c r="Q29" s="25"/>
      <c r="R29" s="446"/>
      <c r="S29" s="19" t="s">
        <v>149</v>
      </c>
      <c r="T29" s="25">
        <v>12</v>
      </c>
      <c r="U29" s="19" t="s">
        <v>263</v>
      </c>
      <c r="V29" s="20" t="s">
        <v>4</v>
      </c>
      <c r="W29" s="432">
        <f>N29*T29</f>
        <v>3600000</v>
      </c>
    </row>
    <row r="30" spans="1:23" ht="15" customHeight="1">
      <c r="A30" s="63"/>
      <c r="B30" s="65"/>
      <c r="C30" s="66" t="s">
        <v>63</v>
      </c>
      <c r="D30" s="752">
        <v>612000</v>
      </c>
      <c r="E30" s="170">
        <f>W30</f>
        <v>600000</v>
      </c>
      <c r="F30" s="68">
        <f>E30-D30</f>
        <v>-12000</v>
      </c>
      <c r="G30" s="69">
        <f t="shared" si="1"/>
        <v>-1.9607843137254901</v>
      </c>
      <c r="H30" s="171">
        <v>0</v>
      </c>
      <c r="I30" s="156">
        <f>W30</f>
        <v>600000</v>
      </c>
      <c r="J30" s="156">
        <v>0</v>
      </c>
      <c r="K30" s="652">
        <v>0</v>
      </c>
      <c r="L30" s="157">
        <f>SUM(H30:K30)</f>
        <v>600000</v>
      </c>
      <c r="M30" s="127" t="s">
        <v>64</v>
      </c>
      <c r="N30" s="179"/>
      <c r="O30" s="459"/>
      <c r="P30" s="181"/>
      <c r="Q30" s="180"/>
      <c r="R30" s="485"/>
      <c r="S30" s="179"/>
      <c r="T30" s="158"/>
      <c r="U30" s="491"/>
      <c r="V30" s="181"/>
      <c r="W30" s="365">
        <f>SUM(W31:W31)</f>
        <v>600000</v>
      </c>
    </row>
    <row r="31" spans="1:23" ht="15" customHeight="1">
      <c r="A31" s="63"/>
      <c r="B31" s="65"/>
      <c r="C31" s="75"/>
      <c r="D31" s="751"/>
      <c r="E31" s="155"/>
      <c r="F31" s="77"/>
      <c r="G31" s="85"/>
      <c r="H31" s="171"/>
      <c r="I31" s="156"/>
      <c r="J31" s="156"/>
      <c r="K31" s="652"/>
      <c r="L31" s="157"/>
      <c r="M31" s="82" t="s">
        <v>254</v>
      </c>
      <c r="N31" s="23">
        <v>50000</v>
      </c>
      <c r="O31" s="454" t="s">
        <v>0</v>
      </c>
      <c r="P31" s="13" t="s">
        <v>1</v>
      </c>
      <c r="Q31" s="23">
        <v>12</v>
      </c>
      <c r="R31" s="481" t="s">
        <v>514</v>
      </c>
      <c r="S31" s="13"/>
      <c r="T31" s="23"/>
      <c r="U31" s="13"/>
      <c r="V31" s="17" t="s">
        <v>4</v>
      </c>
      <c r="W31" s="376">
        <f t="shared" ref="W31" si="3">N31*Q31</f>
        <v>600000</v>
      </c>
    </row>
    <row r="32" spans="1:23" ht="15" customHeight="1">
      <c r="A32" s="63"/>
      <c r="B32" s="854" t="s">
        <v>65</v>
      </c>
      <c r="C32" s="852"/>
      <c r="D32" s="113">
        <f>D33+D35+D42+D49+D53+D51</f>
        <v>53713626</v>
      </c>
      <c r="E32" s="113">
        <f>E33+E35+E42+E49+E53+E51</f>
        <v>54625330</v>
      </c>
      <c r="F32" s="182">
        <f>E32-D32</f>
        <v>911704</v>
      </c>
      <c r="G32" s="115">
        <f t="shared" si="1"/>
        <v>1.6973421232072472</v>
      </c>
      <c r="H32" s="597">
        <f>H33+H35+H42+H49+H53+H51</f>
        <v>0</v>
      </c>
      <c r="I32" s="165">
        <f>I33+I35+I42+I49+I53+I51</f>
        <v>54625330</v>
      </c>
      <c r="J32" s="165">
        <f>J33+J35+J42+J49+J53+J51</f>
        <v>0</v>
      </c>
      <c r="K32" s="165">
        <f>K33+K35+K42+K49+K53+K51</f>
        <v>0</v>
      </c>
      <c r="L32" s="166">
        <f>L33+L35+L42+L49+L53+L51</f>
        <v>54625330</v>
      </c>
      <c r="M32" s="119" t="s">
        <v>66</v>
      </c>
      <c r="N32" s="183"/>
      <c r="O32" s="463"/>
      <c r="P32" s="185"/>
      <c r="Q32" s="184"/>
      <c r="R32" s="463"/>
      <c r="S32" s="183"/>
      <c r="T32" s="184"/>
      <c r="U32" s="463"/>
      <c r="V32" s="185"/>
      <c r="W32" s="366">
        <f>W33+W35+W42+W51+W49+W53</f>
        <v>54625330</v>
      </c>
    </row>
    <row r="33" spans="1:23" ht="15" customHeight="1">
      <c r="A33" s="63"/>
      <c r="B33" s="186"/>
      <c r="C33" s="66" t="s">
        <v>67</v>
      </c>
      <c r="D33" s="755">
        <v>0</v>
      </c>
      <c r="E33" s="170">
        <f>W33</f>
        <v>0</v>
      </c>
      <c r="F33" s="68">
        <f>E33-D33</f>
        <v>0</v>
      </c>
      <c r="G33" s="69">
        <f t="shared" si="1"/>
        <v>0</v>
      </c>
      <c r="H33" s="187">
        <v>0</v>
      </c>
      <c r="I33" s="188">
        <f>W33</f>
        <v>0</v>
      </c>
      <c r="J33" s="188">
        <v>0</v>
      </c>
      <c r="K33" s="525">
        <v>0</v>
      </c>
      <c r="L33" s="189">
        <f>SUM(H33:K33)</f>
        <v>0</v>
      </c>
      <c r="M33" s="73" t="s">
        <v>68</v>
      </c>
      <c r="N33" s="142"/>
      <c r="O33" s="458"/>
      <c r="P33" s="144"/>
      <c r="Q33" s="177"/>
      <c r="R33" s="483"/>
      <c r="S33" s="142"/>
      <c r="T33" s="151"/>
      <c r="U33" s="462"/>
      <c r="V33" s="144"/>
      <c r="W33" s="361">
        <f>SUM(W34:W34)</f>
        <v>0</v>
      </c>
    </row>
    <row r="34" spans="1:23" ht="15" customHeight="1">
      <c r="A34" s="63"/>
      <c r="B34" s="186"/>
      <c r="C34" s="139"/>
      <c r="D34" s="753"/>
      <c r="E34" s="153"/>
      <c r="F34" s="141"/>
      <c r="G34" s="85"/>
      <c r="H34" s="175"/>
      <c r="I34" s="159"/>
      <c r="J34" s="159"/>
      <c r="K34" s="526"/>
      <c r="L34" s="160"/>
      <c r="M34" s="89" t="s">
        <v>318</v>
      </c>
      <c r="N34" s="25">
        <v>0</v>
      </c>
      <c r="O34" s="448" t="s">
        <v>0</v>
      </c>
      <c r="P34" s="19"/>
      <c r="Q34" s="25"/>
      <c r="R34" s="446"/>
      <c r="S34" s="19" t="s">
        <v>149</v>
      </c>
      <c r="T34" s="25">
        <v>4</v>
      </c>
      <c r="U34" s="19" t="s">
        <v>537</v>
      </c>
      <c r="V34" s="20" t="s">
        <v>4</v>
      </c>
      <c r="W34" s="432">
        <f>N34*T34</f>
        <v>0</v>
      </c>
    </row>
    <row r="35" spans="1:23" ht="15" customHeight="1">
      <c r="A35" s="63"/>
      <c r="B35" s="65"/>
      <c r="C35" s="75" t="s">
        <v>69</v>
      </c>
      <c r="D35" s="754">
        <v>6900066</v>
      </c>
      <c r="E35" s="155">
        <f>W35</f>
        <v>5783530</v>
      </c>
      <c r="F35" s="77">
        <f>E35-D35</f>
        <v>-1116536</v>
      </c>
      <c r="G35" s="78">
        <f t="shared" si="1"/>
        <v>-16.181526379602744</v>
      </c>
      <c r="H35" s="171">
        <v>0</v>
      </c>
      <c r="I35" s="156">
        <f>W35</f>
        <v>5783530</v>
      </c>
      <c r="J35" s="156">
        <v>0</v>
      </c>
      <c r="K35" s="652">
        <v>0</v>
      </c>
      <c r="L35" s="157">
        <f>SUM(H35:K35)</f>
        <v>5783530</v>
      </c>
      <c r="M35" s="280" t="s">
        <v>70</v>
      </c>
      <c r="N35" s="284"/>
      <c r="O35" s="464"/>
      <c r="P35" s="281"/>
      <c r="Q35" s="282"/>
      <c r="R35" s="486"/>
      <c r="S35" s="284"/>
      <c r="T35" s="283"/>
      <c r="U35" s="492"/>
      <c r="V35" s="281"/>
      <c r="W35" s="444">
        <f>SUM(W36:W41)</f>
        <v>5783530</v>
      </c>
    </row>
    <row r="36" spans="1:23" ht="15" customHeight="1">
      <c r="A36" s="63"/>
      <c r="B36" s="65"/>
      <c r="C36" s="75" t="s">
        <v>71</v>
      </c>
      <c r="D36" s="754"/>
      <c r="E36" s="155"/>
      <c r="F36" s="77"/>
      <c r="G36" s="78"/>
      <c r="H36" s="171"/>
      <c r="I36" s="156"/>
      <c r="J36" s="156"/>
      <c r="K36" s="652"/>
      <c r="L36" s="157"/>
      <c r="M36" s="292" t="s">
        <v>255</v>
      </c>
      <c r="N36" s="23">
        <v>310000</v>
      </c>
      <c r="O36" s="454" t="s">
        <v>0</v>
      </c>
      <c r="P36" s="13" t="s">
        <v>1</v>
      </c>
      <c r="Q36" s="23">
        <v>12</v>
      </c>
      <c r="R36" s="481" t="s">
        <v>3</v>
      </c>
      <c r="S36" s="13"/>
      <c r="T36" s="23"/>
      <c r="U36" s="13"/>
      <c r="V36" s="17" t="s">
        <v>4</v>
      </c>
      <c r="W36" s="376">
        <f>N36*Q36</f>
        <v>3720000</v>
      </c>
    </row>
    <row r="37" spans="1:23" ht="15" customHeight="1">
      <c r="A37" s="63"/>
      <c r="B37" s="65"/>
      <c r="C37" s="75"/>
      <c r="D37" s="754"/>
      <c r="E37" s="155"/>
      <c r="F37" s="77"/>
      <c r="G37" s="78"/>
      <c r="H37" s="171"/>
      <c r="I37" s="156"/>
      <c r="J37" s="156"/>
      <c r="K37" s="652"/>
      <c r="L37" s="157"/>
      <c r="M37" s="292" t="s">
        <v>515</v>
      </c>
      <c r="N37" s="23">
        <v>29900</v>
      </c>
      <c r="O37" s="454" t="s">
        <v>0</v>
      </c>
      <c r="P37" s="13" t="s">
        <v>1</v>
      </c>
      <c r="Q37" s="23">
        <v>12</v>
      </c>
      <c r="R37" s="481" t="s">
        <v>516</v>
      </c>
      <c r="S37" s="13"/>
      <c r="T37" s="23"/>
      <c r="U37" s="13"/>
      <c r="V37" s="17" t="s">
        <v>4</v>
      </c>
      <c r="W37" s="376">
        <f t="shared" ref="W37:W39" si="4">N37*Q37</f>
        <v>358800</v>
      </c>
    </row>
    <row r="38" spans="1:23" ht="15" customHeight="1">
      <c r="A38" s="63"/>
      <c r="B38" s="65"/>
      <c r="C38" s="75"/>
      <c r="D38" s="754"/>
      <c r="E38" s="155"/>
      <c r="F38" s="77"/>
      <c r="G38" s="78"/>
      <c r="H38" s="171"/>
      <c r="I38" s="156"/>
      <c r="J38" s="156"/>
      <c r="K38" s="652"/>
      <c r="L38" s="157"/>
      <c r="M38" s="292" t="s">
        <v>517</v>
      </c>
      <c r="N38" s="23">
        <v>19000</v>
      </c>
      <c r="O38" s="454" t="s">
        <v>0</v>
      </c>
      <c r="P38" s="13" t="s">
        <v>1</v>
      </c>
      <c r="Q38" s="23">
        <v>12</v>
      </c>
      <c r="R38" s="481" t="s">
        <v>516</v>
      </c>
      <c r="S38" s="13"/>
      <c r="T38" s="23"/>
      <c r="U38" s="13"/>
      <c r="V38" s="17" t="s">
        <v>4</v>
      </c>
      <c r="W38" s="376">
        <f t="shared" si="4"/>
        <v>228000</v>
      </c>
    </row>
    <row r="39" spans="1:23" ht="15" customHeight="1">
      <c r="A39" s="63"/>
      <c r="B39" s="65"/>
      <c r="C39" s="75"/>
      <c r="D39" s="754"/>
      <c r="E39" s="155"/>
      <c r="F39" s="77"/>
      <c r="G39" s="78"/>
      <c r="H39" s="171"/>
      <c r="I39" s="156"/>
      <c r="J39" s="156"/>
      <c r="K39" s="652"/>
      <c r="L39" s="157"/>
      <c r="M39" s="292" t="s">
        <v>252</v>
      </c>
      <c r="N39" s="23">
        <v>110000</v>
      </c>
      <c r="O39" s="454" t="s">
        <v>0</v>
      </c>
      <c r="P39" s="13" t="s">
        <v>1</v>
      </c>
      <c r="Q39" s="23">
        <v>12</v>
      </c>
      <c r="R39" s="481" t="s">
        <v>518</v>
      </c>
      <c r="S39" s="13"/>
      <c r="T39" s="23"/>
      <c r="U39" s="13"/>
      <c r="V39" s="17" t="s">
        <v>4</v>
      </c>
      <c r="W39" s="376">
        <f t="shared" si="4"/>
        <v>1320000</v>
      </c>
    </row>
    <row r="40" spans="1:23" ht="15" customHeight="1">
      <c r="A40" s="63"/>
      <c r="B40" s="65"/>
      <c r="C40" s="75"/>
      <c r="D40" s="754"/>
      <c r="E40" s="155"/>
      <c r="F40" s="77"/>
      <c r="G40" s="78"/>
      <c r="H40" s="171"/>
      <c r="I40" s="156"/>
      <c r="J40" s="156"/>
      <c r="K40" s="652"/>
      <c r="L40" s="157"/>
      <c r="M40" s="292"/>
      <c r="N40" s="23"/>
      <c r="O40" s="454"/>
      <c r="P40" s="13"/>
      <c r="Q40" s="23"/>
      <c r="R40" s="481"/>
      <c r="S40" s="13"/>
      <c r="T40" s="23"/>
      <c r="U40" s="13"/>
      <c r="V40" s="17"/>
      <c r="W40" s="376"/>
    </row>
    <row r="41" spans="1:23" ht="15" customHeight="1">
      <c r="A41" s="63"/>
      <c r="B41" s="65"/>
      <c r="C41" s="75"/>
      <c r="D41" s="754"/>
      <c r="E41" s="155"/>
      <c r="F41" s="77"/>
      <c r="G41" s="78"/>
      <c r="H41" s="171"/>
      <c r="I41" s="156"/>
      <c r="J41" s="156"/>
      <c r="K41" s="652"/>
      <c r="L41" s="157"/>
      <c r="M41" s="292" t="s">
        <v>262</v>
      </c>
      <c r="N41" s="23"/>
      <c r="O41" s="454"/>
      <c r="P41" s="13"/>
      <c r="Q41" s="23"/>
      <c r="R41" s="481"/>
      <c r="S41" s="13"/>
      <c r="T41" s="23"/>
      <c r="U41" s="13"/>
      <c r="V41" s="17"/>
      <c r="W41" s="376">
        <v>156730</v>
      </c>
    </row>
    <row r="42" spans="1:23" ht="15" customHeight="1">
      <c r="A42" s="63"/>
      <c r="B42" s="65"/>
      <c r="C42" s="66" t="s">
        <v>320</v>
      </c>
      <c r="D42" s="755">
        <v>6944000</v>
      </c>
      <c r="E42" s="170">
        <f>W42</f>
        <v>6595800</v>
      </c>
      <c r="F42" s="68">
        <f>E42-D42</f>
        <v>-348200</v>
      </c>
      <c r="G42" s="69">
        <f t="shared" si="1"/>
        <v>-5.0144009216589858</v>
      </c>
      <c r="H42" s="187">
        <v>0</v>
      </c>
      <c r="I42" s="188">
        <f>W42</f>
        <v>6595800</v>
      </c>
      <c r="J42" s="188">
        <v>0</v>
      </c>
      <c r="K42" s="525">
        <v>0</v>
      </c>
      <c r="L42" s="189">
        <f>SUM(H42:K42)</f>
        <v>6595800</v>
      </c>
      <c r="M42" s="288" t="s">
        <v>319</v>
      </c>
      <c r="N42" s="289"/>
      <c r="O42" s="465"/>
      <c r="P42" s="291"/>
      <c r="Q42" s="295"/>
      <c r="R42" s="447"/>
      <c r="S42" s="289"/>
      <c r="T42" s="290"/>
      <c r="U42" s="493"/>
      <c r="V42" s="291"/>
      <c r="W42" s="368">
        <f>SUM(W43:W48)</f>
        <v>6595800</v>
      </c>
    </row>
    <row r="43" spans="1:23" ht="15" customHeight="1">
      <c r="A43" s="63"/>
      <c r="B43" s="65"/>
      <c r="C43" s="75" t="s">
        <v>321</v>
      </c>
      <c r="D43" s="754"/>
      <c r="E43" s="155"/>
      <c r="F43" s="77"/>
      <c r="G43" s="78"/>
      <c r="H43" s="171"/>
      <c r="I43" s="156"/>
      <c r="J43" s="156"/>
      <c r="K43" s="652"/>
      <c r="L43" s="157"/>
      <c r="M43" s="658" t="s">
        <v>535</v>
      </c>
      <c r="N43" s="659">
        <v>150000</v>
      </c>
      <c r="O43" s="660" t="s">
        <v>0</v>
      </c>
      <c r="P43" s="661" t="s">
        <v>1</v>
      </c>
      <c r="Q43" s="659">
        <v>12</v>
      </c>
      <c r="R43" s="662" t="s">
        <v>3</v>
      </c>
      <c r="S43" s="661"/>
      <c r="T43" s="659"/>
      <c r="U43" s="661"/>
      <c r="V43" s="663" t="s">
        <v>4</v>
      </c>
      <c r="W43" s="664">
        <f>N43*Q43</f>
        <v>1800000</v>
      </c>
    </row>
    <row r="44" spans="1:23" ht="15" customHeight="1">
      <c r="A44" s="63"/>
      <c r="B44" s="65"/>
      <c r="C44" s="75"/>
      <c r="D44" s="754"/>
      <c r="E44" s="155"/>
      <c r="F44" s="77"/>
      <c r="G44" s="78"/>
      <c r="H44" s="171"/>
      <c r="I44" s="156"/>
      <c r="J44" s="156"/>
      <c r="K44" s="652"/>
      <c r="L44" s="157"/>
      <c r="M44" s="658" t="s">
        <v>536</v>
      </c>
      <c r="N44" s="659">
        <v>30000</v>
      </c>
      <c r="O44" s="660" t="s">
        <v>0</v>
      </c>
      <c r="P44" s="661" t="s">
        <v>1</v>
      </c>
      <c r="Q44" s="659">
        <v>12</v>
      </c>
      <c r="R44" s="662" t="s">
        <v>3</v>
      </c>
      <c r="S44" s="661"/>
      <c r="T44" s="659"/>
      <c r="U44" s="661"/>
      <c r="V44" s="663" t="s">
        <v>4</v>
      </c>
      <c r="W44" s="664">
        <f t="shared" ref="W44:W45" si="5">N44*Q44</f>
        <v>360000</v>
      </c>
    </row>
    <row r="45" spans="1:23" ht="15" customHeight="1">
      <c r="A45" s="63"/>
      <c r="B45" s="65"/>
      <c r="C45" s="75"/>
      <c r="D45" s="754"/>
      <c r="E45" s="155"/>
      <c r="F45" s="77"/>
      <c r="G45" s="78"/>
      <c r="H45" s="171"/>
      <c r="I45" s="156"/>
      <c r="J45" s="156"/>
      <c r="K45" s="652"/>
      <c r="L45" s="157"/>
      <c r="M45" s="658" t="s">
        <v>322</v>
      </c>
      <c r="N45" s="665">
        <v>40000</v>
      </c>
      <c r="O45" s="660" t="s">
        <v>0</v>
      </c>
      <c r="P45" s="661" t="s">
        <v>1</v>
      </c>
      <c r="Q45" s="659">
        <v>12</v>
      </c>
      <c r="R45" s="662" t="s">
        <v>3</v>
      </c>
      <c r="S45" s="661"/>
      <c r="T45" s="659"/>
      <c r="U45" s="661"/>
      <c r="V45" s="663" t="s">
        <v>4</v>
      </c>
      <c r="W45" s="664">
        <f t="shared" si="5"/>
        <v>480000</v>
      </c>
    </row>
    <row r="46" spans="1:23" ht="15" customHeight="1">
      <c r="A46" s="63"/>
      <c r="B46" s="65"/>
      <c r="C46" s="75"/>
      <c r="D46" s="754"/>
      <c r="E46" s="155"/>
      <c r="F46" s="77"/>
      <c r="G46" s="78"/>
      <c r="H46" s="171"/>
      <c r="I46" s="156"/>
      <c r="J46" s="156"/>
      <c r="K46" s="652"/>
      <c r="L46" s="157"/>
      <c r="M46" s="658" t="s">
        <v>265</v>
      </c>
      <c r="N46" s="665">
        <v>58000</v>
      </c>
      <c r="O46" s="660" t="s">
        <v>0</v>
      </c>
      <c r="P46" s="661" t="s">
        <v>1</v>
      </c>
      <c r="Q46" s="659">
        <v>12</v>
      </c>
      <c r="R46" s="662" t="s">
        <v>3</v>
      </c>
      <c r="S46" s="661"/>
      <c r="T46" s="659"/>
      <c r="U46" s="661"/>
      <c r="V46" s="663" t="s">
        <v>4</v>
      </c>
      <c r="W46" s="664">
        <f t="shared" ref="W46" si="6">N46*Q46</f>
        <v>696000</v>
      </c>
    </row>
    <row r="47" spans="1:23" ht="15" customHeight="1">
      <c r="A47" s="63"/>
      <c r="B47" s="65"/>
      <c r="C47" s="75"/>
      <c r="D47" s="754"/>
      <c r="E47" s="155"/>
      <c r="F47" s="77"/>
      <c r="G47" s="78"/>
      <c r="H47" s="171"/>
      <c r="I47" s="156"/>
      <c r="J47" s="156"/>
      <c r="K47" s="652"/>
      <c r="L47" s="157"/>
      <c r="M47" s="292" t="s">
        <v>519</v>
      </c>
      <c r="N47" s="28">
        <v>859800</v>
      </c>
      <c r="O47" s="454" t="s">
        <v>0</v>
      </c>
      <c r="P47" s="13" t="s">
        <v>1</v>
      </c>
      <c r="Q47" s="23">
        <v>1</v>
      </c>
      <c r="R47" s="481" t="s">
        <v>245</v>
      </c>
      <c r="S47" s="13"/>
      <c r="T47" s="23"/>
      <c r="U47" s="13"/>
      <c r="V47" s="17" t="s">
        <v>4</v>
      </c>
      <c r="W47" s="376">
        <f>N47*Q47</f>
        <v>859800</v>
      </c>
    </row>
    <row r="48" spans="1:23" ht="15" customHeight="1">
      <c r="A48" s="63"/>
      <c r="B48" s="65"/>
      <c r="C48" s="75"/>
      <c r="D48" s="754"/>
      <c r="E48" s="155"/>
      <c r="F48" s="77"/>
      <c r="G48" s="78"/>
      <c r="H48" s="171"/>
      <c r="I48" s="156"/>
      <c r="J48" s="156"/>
      <c r="K48" s="652"/>
      <c r="L48" s="157"/>
      <c r="M48" s="292" t="s">
        <v>521</v>
      </c>
      <c r="N48" s="23">
        <v>200000</v>
      </c>
      <c r="O48" s="454" t="s">
        <v>0</v>
      </c>
      <c r="P48" s="13" t="s">
        <v>149</v>
      </c>
      <c r="Q48" s="23">
        <v>12</v>
      </c>
      <c r="R48" s="481" t="s">
        <v>244</v>
      </c>
      <c r="S48" s="13"/>
      <c r="T48" s="23"/>
      <c r="U48" s="13"/>
      <c r="V48" s="17" t="s">
        <v>4</v>
      </c>
      <c r="W48" s="376">
        <f t="shared" ref="W48" si="7">N48*Q48</f>
        <v>2400000</v>
      </c>
    </row>
    <row r="49" spans="1:23" ht="15" customHeight="1">
      <c r="A49" s="63"/>
      <c r="B49" s="65"/>
      <c r="C49" s="66" t="s">
        <v>323</v>
      </c>
      <c r="D49" s="755">
        <v>300000</v>
      </c>
      <c r="E49" s="170">
        <f>W49</f>
        <v>300000</v>
      </c>
      <c r="F49" s="68">
        <f t="shared" ref="F49:F62" si="8">E49-D49</f>
        <v>0</v>
      </c>
      <c r="G49" s="69">
        <f t="shared" ref="G49:G99" si="9">IF(D49+E49=0,0,IF(D49=0,100,F49/D49%))</f>
        <v>0</v>
      </c>
      <c r="H49" s="171">
        <v>0</v>
      </c>
      <c r="I49" s="156">
        <f>W49</f>
        <v>300000</v>
      </c>
      <c r="J49" s="156">
        <v>0</v>
      </c>
      <c r="K49" s="652">
        <v>0</v>
      </c>
      <c r="L49" s="157">
        <f>SUM(H49:K49)</f>
        <v>300000</v>
      </c>
      <c r="M49" s="288" t="s">
        <v>72</v>
      </c>
      <c r="N49" s="289"/>
      <c r="O49" s="465"/>
      <c r="P49" s="291"/>
      <c r="Q49" s="294"/>
      <c r="R49" s="447"/>
      <c r="S49" s="289"/>
      <c r="T49" s="290"/>
      <c r="U49" s="494"/>
      <c r="V49" s="291"/>
      <c r="W49" s="368">
        <f>SUM(W50)</f>
        <v>300000</v>
      </c>
    </row>
    <row r="50" spans="1:23" ht="15" customHeight="1">
      <c r="A50" s="63"/>
      <c r="B50" s="65"/>
      <c r="C50" s="139"/>
      <c r="D50" s="753"/>
      <c r="E50" s="153"/>
      <c r="F50" s="141"/>
      <c r="G50" s="85"/>
      <c r="H50" s="175"/>
      <c r="I50" s="159"/>
      <c r="J50" s="159"/>
      <c r="K50" s="526"/>
      <c r="L50" s="160"/>
      <c r="M50" s="287" t="s">
        <v>152</v>
      </c>
      <c r="N50" s="25">
        <v>100000</v>
      </c>
      <c r="O50" s="448" t="s">
        <v>0</v>
      </c>
      <c r="P50" s="19" t="s">
        <v>1</v>
      </c>
      <c r="Q50" s="25">
        <v>3</v>
      </c>
      <c r="R50" s="446" t="s">
        <v>3</v>
      </c>
      <c r="S50" s="13"/>
      <c r="T50" s="23"/>
      <c r="U50" s="481"/>
      <c r="V50" s="20" t="s">
        <v>4</v>
      </c>
      <c r="W50" s="378">
        <f>N50*Q50</f>
        <v>300000</v>
      </c>
    </row>
    <row r="51" spans="1:23" ht="15" customHeight="1">
      <c r="A51" s="63"/>
      <c r="B51" s="65"/>
      <c r="C51" s="66" t="s">
        <v>324</v>
      </c>
      <c r="D51" s="755">
        <v>34759000</v>
      </c>
      <c r="E51" s="170">
        <f>W51</f>
        <v>37386000</v>
      </c>
      <c r="F51" s="68">
        <f t="shared" ref="F51" si="10">E51-D51</f>
        <v>2627000</v>
      </c>
      <c r="G51" s="69">
        <f t="shared" ref="G51" si="11">IF(D51+E51=0,0,IF(D51=0,100,F51/D51%))</f>
        <v>7.5577548260882077</v>
      </c>
      <c r="H51" s="171">
        <v>0</v>
      </c>
      <c r="I51" s="156">
        <f>W51</f>
        <v>37386000</v>
      </c>
      <c r="J51" s="156">
        <v>0</v>
      </c>
      <c r="K51" s="652">
        <v>0</v>
      </c>
      <c r="L51" s="157">
        <f>SUM(H51:K51)</f>
        <v>37386000</v>
      </c>
      <c r="M51" s="288" t="s">
        <v>325</v>
      </c>
      <c r="N51" s="289"/>
      <c r="O51" s="465"/>
      <c r="P51" s="291"/>
      <c r="Q51" s="294"/>
      <c r="R51" s="447"/>
      <c r="S51" s="289"/>
      <c r="T51" s="290"/>
      <c r="U51" s="494"/>
      <c r="V51" s="291"/>
      <c r="W51" s="368">
        <f>SUM(W52)</f>
        <v>37386000</v>
      </c>
    </row>
    <row r="52" spans="1:23" ht="15" customHeight="1">
      <c r="A52" s="63"/>
      <c r="B52" s="65"/>
      <c r="C52" s="139"/>
      <c r="D52" s="753"/>
      <c r="E52" s="153"/>
      <c r="F52" s="141"/>
      <c r="G52" s="85"/>
      <c r="H52" s="175"/>
      <c r="I52" s="159"/>
      <c r="J52" s="159"/>
      <c r="K52" s="526"/>
      <c r="L52" s="160"/>
      <c r="M52" s="287" t="s">
        <v>326</v>
      </c>
      <c r="N52" s="25">
        <v>3115500</v>
      </c>
      <c r="O52" s="448" t="s">
        <v>0</v>
      </c>
      <c r="P52" s="19" t="s">
        <v>1</v>
      </c>
      <c r="Q52" s="25">
        <v>12</v>
      </c>
      <c r="R52" s="446" t="s">
        <v>3</v>
      </c>
      <c r="S52" s="13"/>
      <c r="T52" s="23"/>
      <c r="U52" s="481"/>
      <c r="V52" s="20" t="s">
        <v>4</v>
      </c>
      <c r="W52" s="378">
        <f>N52*Q52</f>
        <v>37386000</v>
      </c>
    </row>
    <row r="53" spans="1:23" ht="15" customHeight="1">
      <c r="A53" s="192"/>
      <c r="B53" s="65"/>
      <c r="C53" s="194" t="s">
        <v>238</v>
      </c>
      <c r="D53" s="755">
        <v>4810560</v>
      </c>
      <c r="E53" s="170">
        <f>W53</f>
        <v>4560000</v>
      </c>
      <c r="F53" s="68">
        <f>E53-D53</f>
        <v>-250560</v>
      </c>
      <c r="G53" s="69">
        <f t="shared" si="9"/>
        <v>-5.2085412093394536</v>
      </c>
      <c r="H53" s="171"/>
      <c r="I53" s="156">
        <f>W54+W55</f>
        <v>4560000</v>
      </c>
      <c r="J53" s="156">
        <v>0</v>
      </c>
      <c r="K53" s="652">
        <v>0</v>
      </c>
      <c r="L53" s="157">
        <f>SUM(H53:K53)</f>
        <v>4560000</v>
      </c>
      <c r="M53" s="288" t="s">
        <v>73</v>
      </c>
      <c r="N53" s="289"/>
      <c r="O53" s="465"/>
      <c r="P53" s="291"/>
      <c r="Q53" s="295"/>
      <c r="R53" s="447"/>
      <c r="S53" s="289"/>
      <c r="T53" s="290"/>
      <c r="U53" s="493"/>
      <c r="V53" s="291"/>
      <c r="W53" s="556">
        <f>SUM(W54:W55)</f>
        <v>4560000</v>
      </c>
    </row>
    <row r="54" spans="1:23" ht="15" customHeight="1">
      <c r="A54" s="192"/>
      <c r="B54" s="65"/>
      <c r="C54" s="193"/>
      <c r="D54" s="754"/>
      <c r="E54" s="155"/>
      <c r="F54" s="77"/>
      <c r="G54" s="78"/>
      <c r="H54" s="171"/>
      <c r="I54" s="156"/>
      <c r="J54" s="156"/>
      <c r="K54" s="652"/>
      <c r="L54" s="157"/>
      <c r="M54" s="285" t="s">
        <v>522</v>
      </c>
      <c r="N54" s="286">
        <v>300000</v>
      </c>
      <c r="O54" s="454" t="s">
        <v>0</v>
      </c>
      <c r="P54" s="13" t="s">
        <v>1</v>
      </c>
      <c r="Q54" s="23">
        <v>12</v>
      </c>
      <c r="R54" s="481" t="s">
        <v>245</v>
      </c>
      <c r="S54" s="13"/>
      <c r="T54" s="23"/>
      <c r="U54" s="481"/>
      <c r="V54" s="17" t="s">
        <v>4</v>
      </c>
      <c r="W54" s="376">
        <f>N54*Q54</f>
        <v>3600000</v>
      </c>
    </row>
    <row r="55" spans="1:23" ht="15" customHeight="1">
      <c r="A55" s="192"/>
      <c r="B55" s="65"/>
      <c r="C55" s="193"/>
      <c r="D55" s="754"/>
      <c r="E55" s="155"/>
      <c r="F55" s="77"/>
      <c r="G55" s="78"/>
      <c r="H55" s="171"/>
      <c r="I55" s="156"/>
      <c r="J55" s="156"/>
      <c r="K55" s="652"/>
      <c r="L55" s="157"/>
      <c r="M55" s="285" t="s">
        <v>523</v>
      </c>
      <c r="N55" s="286">
        <v>80000</v>
      </c>
      <c r="O55" s="454" t="s">
        <v>0</v>
      </c>
      <c r="P55" s="13" t="s">
        <v>1</v>
      </c>
      <c r="Q55" s="23">
        <v>12</v>
      </c>
      <c r="R55" s="481" t="s">
        <v>516</v>
      </c>
      <c r="S55" s="13"/>
      <c r="T55" s="23"/>
      <c r="U55" s="481"/>
      <c r="V55" s="17" t="s">
        <v>4</v>
      </c>
      <c r="W55" s="376">
        <f>N55*Q55</f>
        <v>960000</v>
      </c>
    </row>
    <row r="56" spans="1:23" ht="15" customHeight="1">
      <c r="A56" s="821" t="s">
        <v>74</v>
      </c>
      <c r="B56" s="822"/>
      <c r="C56" s="828"/>
      <c r="D56" s="195">
        <f>D57</f>
        <v>3022000</v>
      </c>
      <c r="E56" s="195">
        <f>E57</f>
        <v>1600000</v>
      </c>
      <c r="F56" s="59">
        <f t="shared" si="8"/>
        <v>-1422000</v>
      </c>
      <c r="G56" s="47">
        <f t="shared" si="9"/>
        <v>-47.054930509596296</v>
      </c>
      <c r="H56" s="204" t="e">
        <f>H57</f>
        <v>#REF!</v>
      </c>
      <c r="I56" s="205">
        <f>I57</f>
        <v>1600000</v>
      </c>
      <c r="J56" s="205">
        <f>J57</f>
        <v>0</v>
      </c>
      <c r="K56" s="205">
        <f>K57</f>
        <v>0</v>
      </c>
      <c r="L56" s="206" t="e">
        <f>L57</f>
        <v>#REF!</v>
      </c>
      <c r="M56" s="433" t="s">
        <v>75</v>
      </c>
      <c r="N56" s="434"/>
      <c r="O56" s="466"/>
      <c r="P56" s="435"/>
      <c r="Q56" s="259"/>
      <c r="R56" s="466"/>
      <c r="S56" s="434"/>
      <c r="T56" s="259"/>
      <c r="U56" s="466"/>
      <c r="V56" s="435"/>
      <c r="W56" s="436">
        <f>W57</f>
        <v>1600000</v>
      </c>
    </row>
    <row r="57" spans="1:23" ht="15" customHeight="1">
      <c r="A57" s="96"/>
      <c r="B57" s="854" t="s">
        <v>76</v>
      </c>
      <c r="C57" s="852"/>
      <c r="D57" s="199">
        <f>D58+D60+D62</f>
        <v>3022000</v>
      </c>
      <c r="E57" s="199">
        <f>E58+E60+E62</f>
        <v>1600000</v>
      </c>
      <c r="F57" s="163">
        <f t="shared" si="8"/>
        <v>-1422000</v>
      </c>
      <c r="G57" s="115">
        <f t="shared" si="9"/>
        <v>-47.054930509596296</v>
      </c>
      <c r="H57" s="164" t="e">
        <f>H58+H60+H62</f>
        <v>#REF!</v>
      </c>
      <c r="I57" s="165">
        <f>I58+I60+I62</f>
        <v>1600000</v>
      </c>
      <c r="J57" s="165">
        <f>J58+J60+J62</f>
        <v>0</v>
      </c>
      <c r="K57" s="165">
        <f>K58+K60+K62</f>
        <v>0</v>
      </c>
      <c r="L57" s="166" t="e">
        <f>L58+L60+L62</f>
        <v>#REF!</v>
      </c>
      <c r="M57" s="299" t="s">
        <v>77</v>
      </c>
      <c r="N57" s="300"/>
      <c r="O57" s="467"/>
      <c r="P57" s="302"/>
      <c r="Q57" s="301"/>
      <c r="R57" s="467"/>
      <c r="S57" s="300"/>
      <c r="T57" s="301"/>
      <c r="U57" s="467"/>
      <c r="V57" s="302"/>
      <c r="W57" s="370">
        <f>W58+W60+W62</f>
        <v>1600000</v>
      </c>
    </row>
    <row r="58" spans="1:23" ht="15" customHeight="1">
      <c r="A58" s="63"/>
      <c r="B58" s="65"/>
      <c r="C58" s="66" t="s">
        <v>78</v>
      </c>
      <c r="D58" s="170">
        <v>0</v>
      </c>
      <c r="E58" s="170">
        <f>W58</f>
        <v>0</v>
      </c>
      <c r="F58" s="68">
        <f t="shared" si="8"/>
        <v>0</v>
      </c>
      <c r="G58" s="69">
        <f t="shared" si="9"/>
        <v>0</v>
      </c>
      <c r="H58" s="187">
        <v>0</v>
      </c>
      <c r="I58" s="188">
        <f>W58</f>
        <v>0</v>
      </c>
      <c r="J58" s="188">
        <v>0</v>
      </c>
      <c r="K58" s="525">
        <v>0</v>
      </c>
      <c r="L58" s="189">
        <f>SUM(H58:K58)</f>
        <v>0</v>
      </c>
      <c r="M58" s="288" t="s">
        <v>79</v>
      </c>
      <c r="N58" s="289"/>
      <c r="O58" s="447"/>
      <c r="P58" s="291"/>
      <c r="Q58" s="303"/>
      <c r="R58" s="447"/>
      <c r="S58" s="289"/>
      <c r="T58" s="303"/>
      <c r="U58" s="447"/>
      <c r="V58" s="291"/>
      <c r="W58" s="368">
        <f>W59</f>
        <v>0</v>
      </c>
    </row>
    <row r="59" spans="1:23" ht="15" customHeight="1">
      <c r="A59" s="63"/>
      <c r="B59" s="65"/>
      <c r="C59" s="75"/>
      <c r="D59" s="155"/>
      <c r="E59" s="155"/>
      <c r="F59" s="77"/>
      <c r="G59" s="85"/>
      <c r="H59" s="175"/>
      <c r="I59" s="159"/>
      <c r="J59" s="159"/>
      <c r="K59" s="526"/>
      <c r="L59" s="160"/>
      <c r="M59" s="285" t="s">
        <v>80</v>
      </c>
      <c r="N59" s="286"/>
      <c r="O59" s="468"/>
      <c r="P59" s="258"/>
      <c r="Q59" s="293"/>
      <c r="R59" s="468"/>
      <c r="S59" s="286"/>
      <c r="T59" s="293"/>
      <c r="U59" s="468"/>
      <c r="V59" s="258"/>
      <c r="W59" s="376"/>
    </row>
    <row r="60" spans="1:23" ht="15" customHeight="1">
      <c r="A60" s="63"/>
      <c r="B60" s="65"/>
      <c r="C60" s="66" t="s">
        <v>81</v>
      </c>
      <c r="D60" s="170">
        <v>2422000</v>
      </c>
      <c r="E60" s="170">
        <f>W60</f>
        <v>800000</v>
      </c>
      <c r="F60" s="68">
        <f t="shared" si="8"/>
        <v>-1622000</v>
      </c>
      <c r="G60" s="69">
        <f t="shared" si="9"/>
        <v>-66.969446738232861</v>
      </c>
      <c r="H60" s="187" t="e">
        <f>#REF!</f>
        <v>#REF!</v>
      </c>
      <c r="I60" s="188">
        <f>W61</f>
        <v>800000</v>
      </c>
      <c r="J60" s="188">
        <v>0</v>
      </c>
      <c r="K60" s="525">
        <v>0</v>
      </c>
      <c r="L60" s="189" t="e">
        <f>SUM(H60:K60)</f>
        <v>#REF!</v>
      </c>
      <c r="M60" s="288" t="s">
        <v>82</v>
      </c>
      <c r="N60" s="289"/>
      <c r="O60" s="447"/>
      <c r="P60" s="291"/>
      <c r="Q60" s="295"/>
      <c r="R60" s="447"/>
      <c r="S60" s="289"/>
      <c r="T60" s="303"/>
      <c r="U60" s="493"/>
      <c r="V60" s="291"/>
      <c r="W60" s="368">
        <f>SUM(W61:W61)</f>
        <v>800000</v>
      </c>
    </row>
    <row r="61" spans="1:23" ht="15" customHeight="1">
      <c r="A61" s="63"/>
      <c r="B61" s="65"/>
      <c r="C61" s="75"/>
      <c r="D61" s="155"/>
      <c r="E61" s="155"/>
      <c r="F61" s="77"/>
      <c r="G61" s="78"/>
      <c r="H61" s="171"/>
      <c r="I61" s="190"/>
      <c r="J61" s="190"/>
      <c r="K61" s="653"/>
      <c r="L61" s="157"/>
      <c r="M61" s="285" t="s">
        <v>83</v>
      </c>
      <c r="N61" s="286">
        <v>100000</v>
      </c>
      <c r="O61" s="454" t="s">
        <v>0</v>
      </c>
      <c r="P61" s="13" t="s">
        <v>1</v>
      </c>
      <c r="Q61" s="23">
        <v>8</v>
      </c>
      <c r="R61" s="481" t="s">
        <v>266</v>
      </c>
      <c r="S61" s="13"/>
      <c r="T61" s="23"/>
      <c r="U61" s="13"/>
      <c r="V61" s="17" t="s">
        <v>4</v>
      </c>
      <c r="W61" s="376">
        <f>N61*Q61</f>
        <v>800000</v>
      </c>
    </row>
    <row r="62" spans="1:23" ht="15" customHeight="1">
      <c r="A62" s="63"/>
      <c r="B62" s="65"/>
      <c r="C62" s="66" t="s">
        <v>84</v>
      </c>
      <c r="D62" s="170">
        <v>600000</v>
      </c>
      <c r="E62" s="170">
        <f>SUM(W62)</f>
        <v>800000</v>
      </c>
      <c r="F62" s="68">
        <f t="shared" si="8"/>
        <v>200000</v>
      </c>
      <c r="G62" s="69">
        <f t="shared" si="9"/>
        <v>33.333333333333336</v>
      </c>
      <c r="H62" s="187">
        <v>0</v>
      </c>
      <c r="I62" s="188">
        <f>W62</f>
        <v>800000</v>
      </c>
      <c r="J62" s="188">
        <v>0</v>
      </c>
      <c r="K62" s="525">
        <v>0</v>
      </c>
      <c r="L62" s="189">
        <f>SUM(H62:K62)</f>
        <v>800000</v>
      </c>
      <c r="M62" s="288" t="s">
        <v>85</v>
      </c>
      <c r="N62" s="289"/>
      <c r="O62" s="447"/>
      <c r="P62" s="291"/>
      <c r="Q62" s="303"/>
      <c r="R62" s="447"/>
      <c r="S62" s="289"/>
      <c r="T62" s="303"/>
      <c r="U62" s="447"/>
      <c r="V62" s="291"/>
      <c r="W62" s="368">
        <f>SUM(W63:W63)</f>
        <v>800000</v>
      </c>
    </row>
    <row r="63" spans="1:23" ht="15" customHeight="1">
      <c r="A63" s="63"/>
      <c r="B63" s="65"/>
      <c r="C63" s="75" t="s">
        <v>86</v>
      </c>
      <c r="D63" s="155"/>
      <c r="E63" s="155"/>
      <c r="F63" s="77"/>
      <c r="G63" s="78"/>
      <c r="H63" s="171"/>
      <c r="I63" s="156"/>
      <c r="J63" s="156"/>
      <c r="K63" s="652"/>
      <c r="L63" s="157"/>
      <c r="M63" s="285" t="s">
        <v>538</v>
      </c>
      <c r="N63" s="286">
        <v>100000</v>
      </c>
      <c r="O63" s="454" t="s">
        <v>0</v>
      </c>
      <c r="P63" s="13" t="s">
        <v>1</v>
      </c>
      <c r="Q63" s="23">
        <v>8</v>
      </c>
      <c r="R63" s="481" t="s">
        <v>537</v>
      </c>
      <c r="S63" s="13"/>
      <c r="T63" s="23"/>
      <c r="U63" s="13"/>
      <c r="V63" s="17" t="s">
        <v>4</v>
      </c>
      <c r="W63" s="376">
        <f>N63*Q63</f>
        <v>800000</v>
      </c>
    </row>
    <row r="64" spans="1:23" ht="15" customHeight="1">
      <c r="A64" s="821" t="s">
        <v>87</v>
      </c>
      <c r="B64" s="822"/>
      <c r="C64" s="828"/>
      <c r="D64" s="195">
        <f>D65+D76</f>
        <v>42587500</v>
      </c>
      <c r="E64" s="195">
        <f>E65+E76</f>
        <v>45594000</v>
      </c>
      <c r="F64" s="59">
        <f>E64-D64</f>
        <v>3006500</v>
      </c>
      <c r="G64" s="47">
        <f t="shared" si="9"/>
        <v>7.0595832110361023</v>
      </c>
      <c r="H64" s="196">
        <f>H65+H76</f>
        <v>0</v>
      </c>
      <c r="I64" s="197">
        <f>I65+I76</f>
        <v>45594000</v>
      </c>
      <c r="J64" s="197">
        <f>J65+J76</f>
        <v>0</v>
      </c>
      <c r="K64" s="197">
        <f>K65+K76</f>
        <v>0</v>
      </c>
      <c r="L64" s="198">
        <f>L65+L76</f>
        <v>45594000</v>
      </c>
      <c r="M64" s="296" t="s">
        <v>88</v>
      </c>
      <c r="N64" s="297"/>
      <c r="O64" s="469"/>
      <c r="P64" s="298"/>
      <c r="Q64" s="267"/>
      <c r="R64" s="469"/>
      <c r="S64" s="297"/>
      <c r="T64" s="267"/>
      <c r="U64" s="469"/>
      <c r="V64" s="298"/>
      <c r="W64" s="369">
        <f>W65+W76</f>
        <v>45594000</v>
      </c>
    </row>
    <row r="65" spans="1:23" ht="15" customHeight="1">
      <c r="A65" s="96"/>
      <c r="B65" s="854" t="s">
        <v>154</v>
      </c>
      <c r="C65" s="852"/>
      <c r="D65" s="200">
        <f>SUM(D66:D75)</f>
        <v>42437500</v>
      </c>
      <c r="E65" s="200">
        <f>SUM(E66:E75)</f>
        <v>45394000</v>
      </c>
      <c r="F65" s="201">
        <f>E65-D65</f>
        <v>2956500</v>
      </c>
      <c r="G65" s="115">
        <f t="shared" si="9"/>
        <v>6.9667157584683359</v>
      </c>
      <c r="H65" s="164">
        <f>SUM(H66:H75)</f>
        <v>0</v>
      </c>
      <c r="I65" s="165">
        <f>SUM(I66:I75)</f>
        <v>45394000</v>
      </c>
      <c r="J65" s="165">
        <f>SUM(J66:J75)</f>
        <v>0</v>
      </c>
      <c r="K65" s="165">
        <f>SUM(K66:K75)</f>
        <v>0</v>
      </c>
      <c r="L65" s="166">
        <f>SUM(L66:L75)</f>
        <v>45394000</v>
      </c>
      <c r="M65" s="304" t="s">
        <v>156</v>
      </c>
      <c r="N65" s="305"/>
      <c r="O65" s="470"/>
      <c r="P65" s="307"/>
      <c r="Q65" s="306"/>
      <c r="R65" s="470"/>
      <c r="S65" s="305"/>
      <c r="T65" s="306"/>
      <c r="U65" s="470"/>
      <c r="V65" s="307"/>
      <c r="W65" s="371">
        <f>SUM(W66:W75)</f>
        <v>45394000</v>
      </c>
    </row>
    <row r="66" spans="1:23" ht="15" customHeight="1">
      <c r="A66" s="63"/>
      <c r="B66" s="65"/>
      <c r="C66" s="66" t="s">
        <v>153</v>
      </c>
      <c r="D66" s="170">
        <v>37777500</v>
      </c>
      <c r="E66" s="170">
        <f>SUM(W66:W67)</f>
        <v>40734000</v>
      </c>
      <c r="F66" s="68">
        <f>E66-D66</f>
        <v>2956500</v>
      </c>
      <c r="G66" s="69">
        <f t="shared" si="9"/>
        <v>7.8260869565217392</v>
      </c>
      <c r="H66" s="125">
        <v>0</v>
      </c>
      <c r="I66" s="601">
        <f>SUM(W66:W67)</f>
        <v>40734000</v>
      </c>
      <c r="J66" s="126">
        <v>0</v>
      </c>
      <c r="K66" s="126">
        <v>0</v>
      </c>
      <c r="L66" s="72">
        <f>SUM(H66:K66)</f>
        <v>40734000</v>
      </c>
      <c r="M66" s="246" t="s">
        <v>327</v>
      </c>
      <c r="N66" s="264">
        <v>11400</v>
      </c>
      <c r="O66" s="391" t="s">
        <v>0</v>
      </c>
      <c r="P66" s="392" t="s">
        <v>1</v>
      </c>
      <c r="Q66" s="393">
        <v>9</v>
      </c>
      <c r="R66" s="496" t="s">
        <v>2</v>
      </c>
      <c r="S66" s="392" t="s">
        <v>1</v>
      </c>
      <c r="T66" s="428">
        <v>365</v>
      </c>
      <c r="U66" s="391" t="s">
        <v>6</v>
      </c>
      <c r="V66" s="395" t="s">
        <v>4</v>
      </c>
      <c r="W66" s="605">
        <f>N66*Q66*T66</f>
        <v>37449000</v>
      </c>
    </row>
    <row r="67" spans="1:23" ht="15" customHeight="1">
      <c r="A67" s="63"/>
      <c r="B67" s="65"/>
      <c r="C67" s="139"/>
      <c r="D67" s="153"/>
      <c r="E67" s="153"/>
      <c r="F67" s="141"/>
      <c r="G67" s="85"/>
      <c r="H67" s="131"/>
      <c r="I67" s="602"/>
      <c r="J67" s="132"/>
      <c r="K67" s="132"/>
      <c r="L67" s="88"/>
      <c r="M67" s="89" t="s">
        <v>513</v>
      </c>
      <c r="N67" s="265">
        <v>1000</v>
      </c>
      <c r="O67" s="429" t="s">
        <v>0</v>
      </c>
      <c r="P67" s="430" t="s">
        <v>1</v>
      </c>
      <c r="Q67" s="721">
        <v>9</v>
      </c>
      <c r="R67" s="720" t="s">
        <v>2</v>
      </c>
      <c r="S67" s="430" t="s">
        <v>1</v>
      </c>
      <c r="T67" s="714">
        <v>365</v>
      </c>
      <c r="U67" s="429" t="s">
        <v>274</v>
      </c>
      <c r="V67" s="20" t="s">
        <v>4</v>
      </c>
      <c r="W67" s="367">
        <f>N67*Q67*T67</f>
        <v>3285000</v>
      </c>
    </row>
    <row r="68" spans="1:23" ht="15" customHeight="1">
      <c r="A68" s="63"/>
      <c r="B68" s="65"/>
      <c r="C68" s="75" t="s">
        <v>234</v>
      </c>
      <c r="D68" s="155">
        <v>0</v>
      </c>
      <c r="E68" s="155">
        <f>SUM(W68:W70)</f>
        <v>0</v>
      </c>
      <c r="F68" s="77">
        <f>E68-D68</f>
        <v>0</v>
      </c>
      <c r="G68" s="78">
        <f t="shared" ref="G68" si="12">IF(D68+E68=0,0,IF(D68=0,100,F68/D68%))</f>
        <v>0</v>
      </c>
      <c r="H68" s="599">
        <f>SUM(W68:W70)</f>
        <v>0</v>
      </c>
      <c r="I68" s="130">
        <v>0</v>
      </c>
      <c r="J68" s="130">
        <v>0</v>
      </c>
      <c r="K68" s="130">
        <v>0</v>
      </c>
      <c r="L68" s="81">
        <f>SUM(H68:K68)</f>
        <v>0</v>
      </c>
      <c r="M68" s="82" t="s">
        <v>120</v>
      </c>
      <c r="N68" s="21"/>
      <c r="O68" s="14" t="s">
        <v>0</v>
      </c>
      <c r="P68" s="15" t="s">
        <v>1</v>
      </c>
      <c r="Q68" s="6"/>
      <c r="R68" s="16" t="s">
        <v>2</v>
      </c>
      <c r="S68" s="15" t="s">
        <v>1</v>
      </c>
      <c r="T68" s="18">
        <v>12</v>
      </c>
      <c r="U68" s="14" t="s">
        <v>3</v>
      </c>
      <c r="V68" s="17" t="s">
        <v>4</v>
      </c>
      <c r="W68" s="606">
        <f>N68*Q68*T68</f>
        <v>0</v>
      </c>
    </row>
    <row r="69" spans="1:23" ht="15" customHeight="1">
      <c r="A69" s="63"/>
      <c r="B69" s="65"/>
      <c r="C69" s="75"/>
      <c r="D69" s="155"/>
      <c r="E69" s="155"/>
      <c r="F69" s="77"/>
      <c r="G69" s="78"/>
      <c r="H69" s="599"/>
      <c r="I69" s="130"/>
      <c r="J69" s="130"/>
      <c r="K69" s="130"/>
      <c r="L69" s="81"/>
      <c r="M69" s="82" t="s">
        <v>246</v>
      </c>
      <c r="N69" s="21"/>
      <c r="O69" s="14" t="s">
        <v>0</v>
      </c>
      <c r="P69" s="15" t="s">
        <v>1</v>
      </c>
      <c r="Q69" s="6"/>
      <c r="R69" s="16" t="s">
        <v>2</v>
      </c>
      <c r="S69" s="15" t="s">
        <v>1</v>
      </c>
      <c r="T69" s="18">
        <v>1</v>
      </c>
      <c r="U69" s="14" t="s">
        <v>245</v>
      </c>
      <c r="V69" s="17" t="s">
        <v>4</v>
      </c>
      <c r="W69" s="606">
        <f t="shared" ref="W69:W70" si="13">N69*Q69*T69</f>
        <v>0</v>
      </c>
    </row>
    <row r="70" spans="1:23" ht="15" customHeight="1">
      <c r="A70" s="63"/>
      <c r="B70" s="65"/>
      <c r="C70" s="139"/>
      <c r="D70" s="153"/>
      <c r="E70" s="153"/>
      <c r="F70" s="77"/>
      <c r="G70" s="78"/>
      <c r="H70" s="600"/>
      <c r="I70" s="132"/>
      <c r="J70" s="132"/>
      <c r="K70" s="132"/>
      <c r="L70" s="81"/>
      <c r="M70" s="89" t="s">
        <v>247</v>
      </c>
      <c r="N70" s="21"/>
      <c r="O70" s="14" t="s">
        <v>0</v>
      </c>
      <c r="P70" s="15" t="s">
        <v>583</v>
      </c>
      <c r="Q70" s="6"/>
      <c r="R70" s="16" t="s">
        <v>2</v>
      </c>
      <c r="S70" s="15" t="s">
        <v>1</v>
      </c>
      <c r="T70" s="18">
        <v>2</v>
      </c>
      <c r="U70" s="14" t="s">
        <v>245</v>
      </c>
      <c r="V70" s="17" t="s">
        <v>4</v>
      </c>
      <c r="W70" s="606">
        <f t="shared" si="13"/>
        <v>0</v>
      </c>
    </row>
    <row r="71" spans="1:23" ht="15" customHeight="1">
      <c r="A71" s="63"/>
      <c r="B71" s="65"/>
      <c r="C71" s="66" t="s">
        <v>155</v>
      </c>
      <c r="D71" s="170">
        <v>1320000</v>
      </c>
      <c r="E71" s="170">
        <f>SUM(W71:W72)</f>
        <v>1320000</v>
      </c>
      <c r="F71" s="68">
        <f t="shared" ref="F71:F75" si="14">E71-D71</f>
        <v>0</v>
      </c>
      <c r="G71" s="69">
        <f t="shared" ref="G71:G75" si="15">IF(D71+E71=0,0,IF(D71=0,100,F71/D71%))</f>
        <v>0</v>
      </c>
      <c r="H71" s="125">
        <v>0</v>
      </c>
      <c r="I71" s="601">
        <f>SUM(W71:W72)</f>
        <v>1320000</v>
      </c>
      <c r="J71" s="126">
        <v>0</v>
      </c>
      <c r="K71" s="126">
        <v>0</v>
      </c>
      <c r="L71" s="72">
        <f>SUM(H71:K71)</f>
        <v>1320000</v>
      </c>
      <c r="M71" s="557" t="s">
        <v>524</v>
      </c>
      <c r="N71" s="499">
        <v>110000</v>
      </c>
      <c r="O71" s="391" t="s">
        <v>0</v>
      </c>
      <c r="P71" s="392"/>
      <c r="Q71" s="499"/>
      <c r="R71" s="391"/>
      <c r="S71" s="392" t="s">
        <v>1</v>
      </c>
      <c r="T71" s="394">
        <v>12</v>
      </c>
      <c r="U71" s="391" t="s">
        <v>251</v>
      </c>
      <c r="V71" s="395" t="s">
        <v>4</v>
      </c>
      <c r="W71" s="605">
        <f>N71*T71</f>
        <v>1320000</v>
      </c>
    </row>
    <row r="72" spans="1:23" ht="15" customHeight="1">
      <c r="A72" s="63"/>
      <c r="B72" s="65"/>
      <c r="C72" s="139"/>
      <c r="D72" s="153"/>
      <c r="E72" s="153"/>
      <c r="F72" s="77"/>
      <c r="G72" s="78"/>
      <c r="H72" s="131"/>
      <c r="I72" s="602"/>
      <c r="J72" s="132"/>
      <c r="K72" s="132"/>
      <c r="L72" s="88"/>
      <c r="M72" s="308"/>
      <c r="N72" s="500"/>
      <c r="O72" s="429" t="s">
        <v>0</v>
      </c>
      <c r="P72" s="430"/>
      <c r="Q72" s="501"/>
      <c r="R72" s="429"/>
      <c r="S72" s="430" t="s">
        <v>1</v>
      </c>
      <c r="T72" s="431"/>
      <c r="U72" s="429" t="s">
        <v>251</v>
      </c>
      <c r="V72" s="20" t="s">
        <v>4</v>
      </c>
      <c r="W72" s="367">
        <f>N72*T72</f>
        <v>0</v>
      </c>
    </row>
    <row r="73" spans="1:23" ht="15" customHeight="1">
      <c r="A73" s="63"/>
      <c r="B73" s="65"/>
      <c r="C73" s="66" t="s">
        <v>409</v>
      </c>
      <c r="D73" s="170">
        <v>3240000</v>
      </c>
      <c r="E73" s="170">
        <f>W73+W74</f>
        <v>3240000</v>
      </c>
      <c r="F73" s="68">
        <f t="shared" si="14"/>
        <v>0</v>
      </c>
      <c r="G73" s="69">
        <f t="shared" si="15"/>
        <v>0</v>
      </c>
      <c r="H73" s="125">
        <v>0</v>
      </c>
      <c r="I73" s="601">
        <f>W73+W74</f>
        <v>3240000</v>
      </c>
      <c r="J73" s="126">
        <v>0</v>
      </c>
      <c r="K73" s="126">
        <v>0</v>
      </c>
      <c r="L73" s="72">
        <f>SUM(H73:K73)</f>
        <v>3240000</v>
      </c>
      <c r="M73" s="246" t="s">
        <v>257</v>
      </c>
      <c r="N73" s="264">
        <v>30000</v>
      </c>
      <c r="O73" s="14" t="s">
        <v>0</v>
      </c>
      <c r="P73" s="15" t="s">
        <v>1</v>
      </c>
      <c r="Q73" s="500">
        <v>9</v>
      </c>
      <c r="R73" s="16" t="s">
        <v>2</v>
      </c>
      <c r="S73" s="15" t="s">
        <v>1</v>
      </c>
      <c r="T73" s="11">
        <v>12</v>
      </c>
      <c r="U73" s="14" t="s">
        <v>244</v>
      </c>
      <c r="V73" s="17" t="s">
        <v>4</v>
      </c>
      <c r="W73" s="606">
        <f>N73*Q73*T73</f>
        <v>3240000</v>
      </c>
    </row>
    <row r="74" spans="1:23" ht="15" customHeight="1">
      <c r="A74" s="63"/>
      <c r="B74" s="65"/>
      <c r="C74" s="139"/>
      <c r="D74" s="153"/>
      <c r="E74" s="153"/>
      <c r="F74" s="77"/>
      <c r="G74" s="78"/>
      <c r="H74" s="131"/>
      <c r="I74" s="602"/>
      <c r="J74" s="132"/>
      <c r="K74" s="132"/>
      <c r="L74" s="88"/>
      <c r="M74" s="229" t="s">
        <v>258</v>
      </c>
      <c r="N74" s="500"/>
      <c r="O74" s="429" t="s">
        <v>0</v>
      </c>
      <c r="P74" s="430"/>
      <c r="Q74" s="501"/>
      <c r="R74" s="429"/>
      <c r="S74" s="430" t="s">
        <v>1</v>
      </c>
      <c r="T74" s="431">
        <v>12</v>
      </c>
      <c r="U74" s="429" t="s">
        <v>520</v>
      </c>
      <c r="V74" s="20" t="s">
        <v>4</v>
      </c>
      <c r="W74" s="367">
        <f>N74*T74</f>
        <v>0</v>
      </c>
    </row>
    <row r="75" spans="1:23" ht="15" customHeight="1">
      <c r="A75" s="63"/>
      <c r="B75" s="65"/>
      <c r="C75" s="98" t="s">
        <v>410</v>
      </c>
      <c r="D75" s="218">
        <v>100000</v>
      </c>
      <c r="E75" s="153">
        <f>W75</f>
        <v>100000</v>
      </c>
      <c r="F75" s="68">
        <f t="shared" si="14"/>
        <v>0</v>
      </c>
      <c r="G75" s="69">
        <f t="shared" si="15"/>
        <v>0</v>
      </c>
      <c r="H75" s="386">
        <v>0</v>
      </c>
      <c r="I75" s="603">
        <f>W75</f>
        <v>100000</v>
      </c>
      <c r="J75" s="326">
        <v>0</v>
      </c>
      <c r="K75" s="326">
        <v>0</v>
      </c>
      <c r="L75" s="148">
        <f>SUM(H75:K75)</f>
        <v>100000</v>
      </c>
      <c r="M75" s="309" t="s">
        <v>259</v>
      </c>
      <c r="N75" s="310">
        <v>50000</v>
      </c>
      <c r="O75" s="429" t="s">
        <v>0</v>
      </c>
      <c r="P75" s="430"/>
      <c r="Q75" s="501"/>
      <c r="R75" s="429"/>
      <c r="S75" s="430" t="s">
        <v>1</v>
      </c>
      <c r="T75" s="431">
        <v>2</v>
      </c>
      <c r="U75" s="429" t="s">
        <v>256</v>
      </c>
      <c r="V75" s="20" t="s">
        <v>4</v>
      </c>
      <c r="W75" s="367">
        <f>N75*T75</f>
        <v>100000</v>
      </c>
    </row>
    <row r="76" spans="1:23" ht="15" customHeight="1">
      <c r="A76" s="63"/>
      <c r="B76" s="854" t="s">
        <v>346</v>
      </c>
      <c r="C76" s="852"/>
      <c r="D76" s="200">
        <f>SUM(D77:D77)</f>
        <v>150000</v>
      </c>
      <c r="E76" s="200">
        <f>SUM(E77:E77)</f>
        <v>200000</v>
      </c>
      <c r="F76" s="182">
        <f>E76-D76</f>
        <v>50000</v>
      </c>
      <c r="G76" s="355">
        <f t="shared" ref="G76:G77" si="16">IF(D76+E76=0,0,IF(D76=0,100,F76/D76%))</f>
        <v>33.333333333333336</v>
      </c>
      <c r="H76" s="116">
        <f>SUM(H77:H77)</f>
        <v>0</v>
      </c>
      <c r="I76" s="117">
        <f>SUM(I77:I77)</f>
        <v>200000</v>
      </c>
      <c r="J76" s="117">
        <f>SUM(J77:J77)</f>
        <v>0</v>
      </c>
      <c r="K76" s="117">
        <f>SUM(K77:K77)</f>
        <v>0</v>
      </c>
      <c r="L76" s="118">
        <f>SUM(L77:L77)</f>
        <v>200000</v>
      </c>
      <c r="M76" s="304" t="s">
        <v>347</v>
      </c>
      <c r="N76" s="305"/>
      <c r="O76" s="470"/>
      <c r="P76" s="307"/>
      <c r="Q76" s="306"/>
      <c r="R76" s="470"/>
      <c r="S76" s="305"/>
      <c r="T76" s="306"/>
      <c r="U76" s="470"/>
      <c r="V76" s="307"/>
      <c r="W76" s="371">
        <f>SUM(W77:W77)</f>
        <v>200000</v>
      </c>
    </row>
    <row r="77" spans="1:23" ht="15" customHeight="1">
      <c r="A77" s="63"/>
      <c r="B77" s="668"/>
      <c r="C77" s="98" t="s">
        <v>328</v>
      </c>
      <c r="D77" s="218">
        <v>150000</v>
      </c>
      <c r="E77" s="218">
        <f>W77</f>
        <v>200000</v>
      </c>
      <c r="F77" s="146">
        <f>E77-D77</f>
        <v>50000</v>
      </c>
      <c r="G77" s="147">
        <f t="shared" si="16"/>
        <v>33.333333333333336</v>
      </c>
      <c r="H77" s="386">
        <v>0</v>
      </c>
      <c r="I77" s="603">
        <f>W77</f>
        <v>200000</v>
      </c>
      <c r="J77" s="326">
        <v>0</v>
      </c>
      <c r="K77" s="251">
        <v>0</v>
      </c>
      <c r="L77" s="148">
        <f>SUM(H77:K77)</f>
        <v>200000</v>
      </c>
      <c r="M77" s="561" t="s">
        <v>525</v>
      </c>
      <c r="N77" s="310">
        <v>100000</v>
      </c>
      <c r="O77" s="429" t="s">
        <v>0</v>
      </c>
      <c r="P77" s="430"/>
      <c r="Q77" s="501"/>
      <c r="R77" s="429"/>
      <c r="S77" s="430" t="s">
        <v>1</v>
      </c>
      <c r="T77" s="431">
        <v>2</v>
      </c>
      <c r="U77" s="429" t="s">
        <v>245</v>
      </c>
      <c r="V77" s="20" t="s">
        <v>4</v>
      </c>
      <c r="W77" s="367">
        <f>N77*T77</f>
        <v>200000</v>
      </c>
    </row>
    <row r="78" spans="1:23" ht="15" customHeight="1">
      <c r="A78" s="821" t="s">
        <v>19</v>
      </c>
      <c r="B78" s="850"/>
      <c r="C78" s="823"/>
      <c r="D78" s="203">
        <f>D79</f>
        <v>500000</v>
      </c>
      <c r="E78" s="203">
        <f>E79</f>
        <v>0</v>
      </c>
      <c r="F78" s="46">
        <f t="shared" ref="F78:F81" si="17">E78-D78</f>
        <v>-500000</v>
      </c>
      <c r="G78" s="47">
        <f t="shared" si="9"/>
        <v>-100</v>
      </c>
      <c r="H78" s="196">
        <f>H79</f>
        <v>0</v>
      </c>
      <c r="I78" s="197">
        <f t="shared" ref="I78:K78" si="18">I79</f>
        <v>0</v>
      </c>
      <c r="J78" s="197">
        <f t="shared" si="18"/>
        <v>0</v>
      </c>
      <c r="K78" s="197">
        <f t="shared" si="18"/>
        <v>0</v>
      </c>
      <c r="L78" s="198">
        <f>L79</f>
        <v>0</v>
      </c>
      <c r="M78" s="207" t="s">
        <v>89</v>
      </c>
      <c r="N78" s="208"/>
      <c r="O78" s="471"/>
      <c r="P78" s="210"/>
      <c r="Q78" s="209"/>
      <c r="R78" s="471"/>
      <c r="S78" s="208"/>
      <c r="T78" s="209"/>
      <c r="U78" s="471"/>
      <c r="V78" s="210"/>
      <c r="W78" s="372">
        <f>W79</f>
        <v>0</v>
      </c>
    </row>
    <row r="79" spans="1:23" ht="15" customHeight="1">
      <c r="A79" s="211"/>
      <c r="B79" s="851" t="s">
        <v>90</v>
      </c>
      <c r="C79" s="852"/>
      <c r="D79" s="199">
        <f>SUM(D80:D81)</f>
        <v>500000</v>
      </c>
      <c r="E79" s="199">
        <f>SUM(E80:E81)</f>
        <v>0</v>
      </c>
      <c r="F79" s="182">
        <f>E79-D79</f>
        <v>-500000</v>
      </c>
      <c r="G79" s="115">
        <f t="shared" si="9"/>
        <v>-100</v>
      </c>
      <c r="H79" s="164">
        <f>SUM(H80:H81)</f>
        <v>0</v>
      </c>
      <c r="I79" s="165">
        <f>SUM(I80:I81)</f>
        <v>0</v>
      </c>
      <c r="J79" s="165">
        <f>SUM(J80:J81)</f>
        <v>0</v>
      </c>
      <c r="K79" s="165">
        <f>SUM(K80:K81)</f>
        <v>0</v>
      </c>
      <c r="L79" s="166">
        <f>SUM(L80:L81)</f>
        <v>0</v>
      </c>
      <c r="M79" s="212" t="s">
        <v>167</v>
      </c>
      <c r="N79" s="213"/>
      <c r="O79" s="472"/>
      <c r="P79" s="215"/>
      <c r="Q79" s="214"/>
      <c r="R79" s="472"/>
      <c r="S79" s="213"/>
      <c r="T79" s="214"/>
      <c r="U79" s="472"/>
      <c r="V79" s="215"/>
      <c r="W79" s="373">
        <f>SUM(W80:W81)</f>
        <v>0</v>
      </c>
    </row>
    <row r="80" spans="1:23">
      <c r="A80" s="216"/>
      <c r="B80" s="66"/>
      <c r="C80" s="217" t="s">
        <v>157</v>
      </c>
      <c r="D80" s="218">
        <v>0</v>
      </c>
      <c r="E80" s="218">
        <f>W80</f>
        <v>0</v>
      </c>
      <c r="F80" s="146">
        <f t="shared" si="17"/>
        <v>0</v>
      </c>
      <c r="G80" s="147">
        <f t="shared" si="9"/>
        <v>0</v>
      </c>
      <c r="H80" s="175">
        <v>0</v>
      </c>
      <c r="I80" s="159">
        <f>W80</f>
        <v>0</v>
      </c>
      <c r="J80" s="159">
        <v>0</v>
      </c>
      <c r="K80" s="526">
        <v>0</v>
      </c>
      <c r="L80" s="160">
        <f>SUM(H80:K80)</f>
        <v>0</v>
      </c>
      <c r="M80" s="219" t="s">
        <v>601</v>
      </c>
      <c r="N80" s="220"/>
      <c r="O80" s="473"/>
      <c r="P80" s="222"/>
      <c r="Q80" s="221"/>
      <c r="R80" s="473"/>
      <c r="S80" s="220"/>
      <c r="T80" s="221"/>
      <c r="U80" s="473"/>
      <c r="V80" s="222"/>
      <c r="W80" s="379">
        <v>0</v>
      </c>
    </row>
    <row r="81" spans="1:23">
      <c r="A81" s="216"/>
      <c r="B81" s="139"/>
      <c r="C81" s="217" t="s">
        <v>158</v>
      </c>
      <c r="D81" s="145">
        <v>500000</v>
      </c>
      <c r="E81" s="145">
        <f>W81</f>
        <v>0</v>
      </c>
      <c r="F81" s="146">
        <f t="shared" si="17"/>
        <v>-500000</v>
      </c>
      <c r="G81" s="147">
        <f t="shared" si="9"/>
        <v>-100</v>
      </c>
      <c r="H81" s="223">
        <v>0</v>
      </c>
      <c r="I81" s="224">
        <f>W81</f>
        <v>0</v>
      </c>
      <c r="J81" s="224">
        <v>0</v>
      </c>
      <c r="K81" s="527">
        <v>0</v>
      </c>
      <c r="L81" s="225">
        <f>SUM(H81:K81)</f>
        <v>0</v>
      </c>
      <c r="M81" s="202" t="s">
        <v>402</v>
      </c>
      <c r="N81" s="226"/>
      <c r="O81" s="474"/>
      <c r="P81" s="228"/>
      <c r="Q81" s="227"/>
      <c r="R81" s="474"/>
      <c r="S81" s="226"/>
      <c r="T81" s="227"/>
      <c r="U81" s="474"/>
      <c r="V81" s="228"/>
      <c r="W81" s="380">
        <v>0</v>
      </c>
    </row>
    <row r="82" spans="1:23" ht="15" customHeight="1">
      <c r="A82" s="821" t="s">
        <v>159</v>
      </c>
      <c r="B82" s="850"/>
      <c r="C82" s="823"/>
      <c r="D82" s="203">
        <f>D83</f>
        <v>0</v>
      </c>
      <c r="E82" s="203">
        <f>E83</f>
        <v>0</v>
      </c>
      <c r="F82" s="46">
        <f t="shared" ref="F82" si="19">E82-D82</f>
        <v>0</v>
      </c>
      <c r="G82" s="47">
        <f t="shared" ref="G82:G88" si="20">IF(D82+E82=0,0,IF(D82=0,100,F82/D82%))</f>
        <v>0</v>
      </c>
      <c r="H82" s="204">
        <f>H83</f>
        <v>0</v>
      </c>
      <c r="I82" s="205">
        <f>I83</f>
        <v>0</v>
      </c>
      <c r="J82" s="205">
        <f>J83</f>
        <v>0</v>
      </c>
      <c r="K82" s="205">
        <f>K83</f>
        <v>0</v>
      </c>
      <c r="L82" s="206">
        <f>L83</f>
        <v>0</v>
      </c>
      <c r="M82" s="207" t="s">
        <v>166</v>
      </c>
      <c r="N82" s="208"/>
      <c r="O82" s="471"/>
      <c r="P82" s="210"/>
      <c r="Q82" s="209"/>
      <c r="R82" s="471"/>
      <c r="S82" s="208"/>
      <c r="T82" s="209"/>
      <c r="U82" s="471"/>
      <c r="V82" s="210"/>
      <c r="W82" s="372">
        <f>W83</f>
        <v>0</v>
      </c>
    </row>
    <row r="83" spans="1:23" ht="15" customHeight="1">
      <c r="A83" s="211"/>
      <c r="B83" s="851" t="s">
        <v>160</v>
      </c>
      <c r="C83" s="852"/>
      <c r="D83" s="199">
        <f>SUM(D84:D84)</f>
        <v>0</v>
      </c>
      <c r="E83" s="199">
        <f>SUM(E84:E84)</f>
        <v>0</v>
      </c>
      <c r="F83" s="182">
        <f>E83-D83</f>
        <v>0</v>
      </c>
      <c r="G83" s="115">
        <f t="shared" si="20"/>
        <v>0</v>
      </c>
      <c r="H83" s="164">
        <f>SUM(H84:H84)</f>
        <v>0</v>
      </c>
      <c r="I83" s="165">
        <f>SUM(I84:I84)</f>
        <v>0</v>
      </c>
      <c r="J83" s="165">
        <f>SUM(J84:J84)</f>
        <v>0</v>
      </c>
      <c r="K83" s="165">
        <f>SUM(K84:K84)</f>
        <v>0</v>
      </c>
      <c r="L83" s="166">
        <f>SUM(L84:L84)</f>
        <v>0</v>
      </c>
      <c r="M83" s="212" t="s">
        <v>166</v>
      </c>
      <c r="N83" s="213"/>
      <c r="O83" s="472"/>
      <c r="P83" s="215"/>
      <c r="Q83" s="214"/>
      <c r="R83" s="472"/>
      <c r="S83" s="213"/>
      <c r="T83" s="214"/>
      <c r="U83" s="472"/>
      <c r="V83" s="215"/>
      <c r="W83" s="373">
        <f>SUM(W84:W84)</f>
        <v>0</v>
      </c>
    </row>
    <row r="84" spans="1:23">
      <c r="A84" s="216"/>
      <c r="B84" s="98"/>
      <c r="C84" s="217" t="s">
        <v>161</v>
      </c>
      <c r="D84" s="218">
        <v>0</v>
      </c>
      <c r="E84" s="218">
        <f>W84</f>
        <v>0</v>
      </c>
      <c r="F84" s="146">
        <f t="shared" ref="F84:F85" si="21">E84-D84</f>
        <v>0</v>
      </c>
      <c r="G84" s="147">
        <f t="shared" si="20"/>
        <v>0</v>
      </c>
      <c r="H84" s="175">
        <v>0</v>
      </c>
      <c r="I84" s="159">
        <f>W84</f>
        <v>0</v>
      </c>
      <c r="J84" s="159">
        <v>0</v>
      </c>
      <c r="K84" s="526">
        <v>0</v>
      </c>
      <c r="L84" s="160">
        <f>SUM(H84:K84)</f>
        <v>0</v>
      </c>
      <c r="M84" s="219" t="s">
        <v>602</v>
      </c>
      <c r="N84" s="220"/>
      <c r="O84" s="473"/>
      <c r="P84" s="222"/>
      <c r="Q84" s="221"/>
      <c r="R84" s="473"/>
      <c r="S84" s="220"/>
      <c r="T84" s="221"/>
      <c r="U84" s="473"/>
      <c r="V84" s="222"/>
      <c r="W84" s="379">
        <v>0</v>
      </c>
    </row>
    <row r="85" spans="1:23" ht="15" customHeight="1">
      <c r="A85" s="821" t="s">
        <v>162</v>
      </c>
      <c r="B85" s="850"/>
      <c r="C85" s="823"/>
      <c r="D85" s="203">
        <f>D86</f>
        <v>0</v>
      </c>
      <c r="E85" s="203">
        <f>E86</f>
        <v>0</v>
      </c>
      <c r="F85" s="46">
        <f t="shared" si="21"/>
        <v>0</v>
      </c>
      <c r="G85" s="47">
        <f t="shared" si="20"/>
        <v>0</v>
      </c>
      <c r="H85" s="196">
        <f>H86</f>
        <v>0</v>
      </c>
      <c r="I85" s="197">
        <f t="shared" ref="I85:K85" si="22">I86</f>
        <v>0</v>
      </c>
      <c r="J85" s="197">
        <f t="shared" si="22"/>
        <v>0</v>
      </c>
      <c r="K85" s="197">
        <f t="shared" si="22"/>
        <v>0</v>
      </c>
      <c r="L85" s="198">
        <f>L86</f>
        <v>0</v>
      </c>
      <c r="M85" s="207" t="s">
        <v>168</v>
      </c>
      <c r="N85" s="208"/>
      <c r="O85" s="471"/>
      <c r="P85" s="210"/>
      <c r="Q85" s="209"/>
      <c r="R85" s="471"/>
      <c r="S85" s="208"/>
      <c r="T85" s="209"/>
      <c r="U85" s="471"/>
      <c r="V85" s="210"/>
      <c r="W85" s="372">
        <f>W86</f>
        <v>0</v>
      </c>
    </row>
    <row r="86" spans="1:23" ht="15" customHeight="1">
      <c r="A86" s="211"/>
      <c r="B86" s="851" t="s">
        <v>163</v>
      </c>
      <c r="C86" s="852"/>
      <c r="D86" s="199">
        <f>SUM(D87:D88)</f>
        <v>0</v>
      </c>
      <c r="E86" s="199">
        <f>SUM(E87:E88)</f>
        <v>0</v>
      </c>
      <c r="F86" s="182">
        <f>E86-D86</f>
        <v>0</v>
      </c>
      <c r="G86" s="115">
        <f t="shared" si="20"/>
        <v>0</v>
      </c>
      <c r="H86" s="164">
        <f>SUM(H87:H88)</f>
        <v>0</v>
      </c>
      <c r="I86" s="165">
        <f>SUM(I87:I88)</f>
        <v>0</v>
      </c>
      <c r="J86" s="165">
        <f>SUM(J87:J88)</f>
        <v>0</v>
      </c>
      <c r="K86" s="165">
        <f>SUM(K87:K88)</f>
        <v>0</v>
      </c>
      <c r="L86" s="166">
        <f>SUM(L87:L88)</f>
        <v>0</v>
      </c>
      <c r="M86" s="212" t="s">
        <v>168</v>
      </c>
      <c r="N86" s="213"/>
      <c r="O86" s="472"/>
      <c r="P86" s="215"/>
      <c r="Q86" s="214"/>
      <c r="R86" s="472"/>
      <c r="S86" s="213"/>
      <c r="T86" s="214"/>
      <c r="U86" s="472"/>
      <c r="V86" s="215"/>
      <c r="W86" s="373">
        <f>SUM(W87:W88)</f>
        <v>0</v>
      </c>
    </row>
    <row r="87" spans="1:23">
      <c r="A87" s="216"/>
      <c r="B87" s="66"/>
      <c r="C87" s="217" t="s">
        <v>164</v>
      </c>
      <c r="D87" s="218">
        <v>0</v>
      </c>
      <c r="E87" s="218">
        <f>W87</f>
        <v>0</v>
      </c>
      <c r="F87" s="146">
        <f t="shared" ref="F87:F88" si="23">E87-D87</f>
        <v>0</v>
      </c>
      <c r="G87" s="147">
        <f t="shared" si="20"/>
        <v>0</v>
      </c>
      <c r="H87" s="175">
        <v>0</v>
      </c>
      <c r="I87" s="159">
        <f>W87</f>
        <v>0</v>
      </c>
      <c r="J87" s="159">
        <v>0</v>
      </c>
      <c r="K87" s="526">
        <v>0</v>
      </c>
      <c r="L87" s="160">
        <f>SUM(H87:K87)</f>
        <v>0</v>
      </c>
      <c r="M87" s="219" t="s">
        <v>260</v>
      </c>
      <c r="N87" s="437"/>
      <c r="O87" s="387" t="s">
        <v>0</v>
      </c>
      <c r="P87" s="263"/>
      <c r="Q87" s="263"/>
      <c r="R87" s="497"/>
      <c r="S87" s="272" t="s">
        <v>1</v>
      </c>
      <c r="T87" s="495"/>
      <c r="U87" s="387" t="s">
        <v>253</v>
      </c>
      <c r="V87" s="26" t="s">
        <v>4</v>
      </c>
      <c r="W87" s="607">
        <f>N87*T87</f>
        <v>0</v>
      </c>
    </row>
    <row r="88" spans="1:23">
      <c r="A88" s="385"/>
      <c r="B88" s="97"/>
      <c r="C88" s="217" t="s">
        <v>165</v>
      </c>
      <c r="D88" s="145">
        <v>0</v>
      </c>
      <c r="E88" s="145">
        <f>W88</f>
        <v>0</v>
      </c>
      <c r="F88" s="146">
        <f t="shared" si="23"/>
        <v>0</v>
      </c>
      <c r="G88" s="147">
        <f t="shared" si="20"/>
        <v>0</v>
      </c>
      <c r="H88" s="223">
        <v>0</v>
      </c>
      <c r="I88" s="224">
        <f>W88</f>
        <v>0</v>
      </c>
      <c r="J88" s="224">
        <v>0</v>
      </c>
      <c r="K88" s="527">
        <v>0</v>
      </c>
      <c r="L88" s="225">
        <f>SUM(H88:K88)</f>
        <v>0</v>
      </c>
      <c r="M88" s="202" t="s">
        <v>250</v>
      </c>
      <c r="N88" s="25"/>
      <c r="O88" s="448" t="s">
        <v>0</v>
      </c>
      <c r="P88" s="19" t="s">
        <v>1</v>
      </c>
      <c r="Q88" s="25"/>
      <c r="R88" s="446" t="s">
        <v>3</v>
      </c>
      <c r="S88" s="19"/>
      <c r="T88" s="25"/>
      <c r="U88" s="19"/>
      <c r="V88" s="20" t="s">
        <v>4</v>
      </c>
      <c r="W88" s="608">
        <f>N88*Q88</f>
        <v>0</v>
      </c>
    </row>
    <row r="89" spans="1:23" ht="15" customHeight="1">
      <c r="A89" s="853" t="s">
        <v>91</v>
      </c>
      <c r="B89" s="822"/>
      <c r="C89" s="828"/>
      <c r="D89" s="231">
        <f>D90</f>
        <v>600000</v>
      </c>
      <c r="E89" s="58">
        <f>E90</f>
        <v>0</v>
      </c>
      <c r="F89" s="232">
        <f>E89-D89</f>
        <v>-600000</v>
      </c>
      <c r="G89" s="47">
        <f t="shared" si="9"/>
        <v>-100</v>
      </c>
      <c r="H89" s="196">
        <f>H90</f>
        <v>0</v>
      </c>
      <c r="I89" s="197">
        <f t="shared" ref="I89:L90" si="24">I90</f>
        <v>0</v>
      </c>
      <c r="J89" s="197">
        <f t="shared" si="24"/>
        <v>0</v>
      </c>
      <c r="K89" s="197">
        <f t="shared" si="24"/>
        <v>0</v>
      </c>
      <c r="L89" s="198">
        <f>L90</f>
        <v>0</v>
      </c>
      <c r="M89" s="233" t="s">
        <v>92</v>
      </c>
      <c r="N89" s="234"/>
      <c r="O89" s="475"/>
      <c r="P89" s="236"/>
      <c r="Q89" s="235"/>
      <c r="R89" s="475"/>
      <c r="S89" s="234"/>
      <c r="T89" s="235"/>
      <c r="U89" s="475"/>
      <c r="V89" s="236"/>
      <c r="W89" s="374">
        <f>W90</f>
        <v>0</v>
      </c>
    </row>
    <row r="90" spans="1:23" ht="15" customHeight="1">
      <c r="A90" s="63"/>
      <c r="B90" s="854" t="s">
        <v>93</v>
      </c>
      <c r="C90" s="852"/>
      <c r="D90" s="199">
        <f>D91</f>
        <v>600000</v>
      </c>
      <c r="E90" s="113">
        <f>E91</f>
        <v>0</v>
      </c>
      <c r="F90" s="163">
        <f>E90-D90</f>
        <v>-600000</v>
      </c>
      <c r="G90" s="115">
        <f t="shared" si="9"/>
        <v>-100</v>
      </c>
      <c r="H90" s="164">
        <f>H91</f>
        <v>0</v>
      </c>
      <c r="I90" s="165">
        <f>I91</f>
        <v>0</v>
      </c>
      <c r="J90" s="165">
        <f t="shared" si="24"/>
        <v>0</v>
      </c>
      <c r="K90" s="165">
        <f t="shared" si="24"/>
        <v>0</v>
      </c>
      <c r="L90" s="166">
        <f t="shared" si="24"/>
        <v>0</v>
      </c>
      <c r="M90" s="119" t="s">
        <v>94</v>
      </c>
      <c r="N90" s="183"/>
      <c r="O90" s="463"/>
      <c r="P90" s="185"/>
      <c r="Q90" s="184"/>
      <c r="R90" s="463"/>
      <c r="S90" s="183"/>
      <c r="T90" s="184"/>
      <c r="U90" s="463"/>
      <c r="V90" s="185"/>
      <c r="W90" s="366">
        <f>W91</f>
        <v>0</v>
      </c>
    </row>
    <row r="91" spans="1:23" ht="15" customHeight="1">
      <c r="A91" s="83"/>
      <c r="B91" s="84"/>
      <c r="C91" s="139" t="s">
        <v>95</v>
      </c>
      <c r="D91" s="153">
        <v>600000</v>
      </c>
      <c r="E91" s="145">
        <f>W91</f>
        <v>0</v>
      </c>
      <c r="F91" s="68">
        <f t="shared" ref="F91" si="25">E91-D91</f>
        <v>-600000</v>
      </c>
      <c r="G91" s="85">
        <f t="shared" si="9"/>
        <v>-100</v>
      </c>
      <c r="H91" s="223">
        <v>0</v>
      </c>
      <c r="I91" s="224">
        <f>W91</f>
        <v>0</v>
      </c>
      <c r="J91" s="224">
        <v>0</v>
      </c>
      <c r="K91" s="527">
        <v>0</v>
      </c>
      <c r="L91" s="225">
        <f>SUM(H91:K91)</f>
        <v>0</v>
      </c>
      <c r="M91" s="89" t="s">
        <v>20</v>
      </c>
      <c r="N91" s="161"/>
      <c r="O91" s="476"/>
      <c r="P91" s="154"/>
      <c r="Q91" s="191"/>
      <c r="R91" s="476"/>
      <c r="S91" s="161"/>
      <c r="T91" s="191"/>
      <c r="U91" s="476"/>
      <c r="V91" s="154"/>
      <c r="W91" s="367"/>
    </row>
    <row r="92" spans="1:23" ht="15" customHeight="1">
      <c r="A92" s="824" t="s">
        <v>96</v>
      </c>
      <c r="B92" s="825"/>
      <c r="C92" s="825"/>
      <c r="D92" s="58">
        <f>D93</f>
        <v>0</v>
      </c>
      <c r="E92" s="58">
        <f>E93</f>
        <v>0</v>
      </c>
      <c r="F92" s="232">
        <f>E92-D92</f>
        <v>0</v>
      </c>
      <c r="G92" s="47">
        <f t="shared" si="9"/>
        <v>0</v>
      </c>
      <c r="H92" s="196">
        <f>H93</f>
        <v>0</v>
      </c>
      <c r="I92" s="197">
        <f t="shared" ref="I92:K92" si="26">I93</f>
        <v>0</v>
      </c>
      <c r="J92" s="197">
        <f t="shared" si="26"/>
        <v>0</v>
      </c>
      <c r="K92" s="197">
        <f t="shared" si="26"/>
        <v>0</v>
      </c>
      <c r="L92" s="198">
        <f>L93</f>
        <v>0</v>
      </c>
      <c r="M92" s="233" t="s">
        <v>97</v>
      </c>
      <c r="N92" s="234"/>
      <c r="O92" s="475"/>
      <c r="P92" s="236"/>
      <c r="Q92" s="235"/>
      <c r="R92" s="475"/>
      <c r="S92" s="234"/>
      <c r="T92" s="235"/>
      <c r="U92" s="475"/>
      <c r="V92" s="236"/>
      <c r="W92" s="374">
        <f>W93</f>
        <v>0</v>
      </c>
    </row>
    <row r="93" spans="1:23" ht="15" customHeight="1">
      <c r="A93" s="237"/>
      <c r="B93" s="854" t="s">
        <v>98</v>
      </c>
      <c r="C93" s="852"/>
      <c r="D93" s="199">
        <f>SUM(D94:D95)</f>
        <v>0</v>
      </c>
      <c r="E93" s="199">
        <f>SUM(E94:E95)</f>
        <v>0</v>
      </c>
      <c r="F93" s="163">
        <f>E93-D93</f>
        <v>0</v>
      </c>
      <c r="G93" s="115">
        <f t="shared" si="9"/>
        <v>0</v>
      </c>
      <c r="H93" s="164">
        <f>SUM(H94:H95)</f>
        <v>0</v>
      </c>
      <c r="I93" s="165">
        <f t="shared" ref="I93:L93" si="27">SUM(I94:I95)</f>
        <v>0</v>
      </c>
      <c r="J93" s="165">
        <f t="shared" si="27"/>
        <v>0</v>
      </c>
      <c r="K93" s="165">
        <f t="shared" ref="K93" si="28">SUM(K94:K95)</f>
        <v>0</v>
      </c>
      <c r="L93" s="166">
        <f t="shared" si="27"/>
        <v>0</v>
      </c>
      <c r="M93" s="119" t="s">
        <v>99</v>
      </c>
      <c r="N93" s="183"/>
      <c r="O93" s="463"/>
      <c r="P93" s="185"/>
      <c r="Q93" s="184"/>
      <c r="R93" s="463"/>
      <c r="S93" s="183"/>
      <c r="T93" s="184"/>
      <c r="U93" s="463"/>
      <c r="V93" s="185"/>
      <c r="W93" s="366">
        <f>SUM(W94:W95)</f>
        <v>0</v>
      </c>
    </row>
    <row r="94" spans="1:23" ht="15" customHeight="1">
      <c r="A94" s="63"/>
      <c r="B94" s="65"/>
      <c r="C94" s="75" t="s">
        <v>100</v>
      </c>
      <c r="D94" s="218">
        <v>0</v>
      </c>
      <c r="E94" s="145">
        <f>W94</f>
        <v>0</v>
      </c>
      <c r="F94" s="146">
        <f t="shared" ref="F94:F96" si="29">E94-D94</f>
        <v>0</v>
      </c>
      <c r="G94" s="85">
        <f t="shared" si="9"/>
        <v>0</v>
      </c>
      <c r="H94" s="223">
        <v>0</v>
      </c>
      <c r="I94" s="224">
        <f>W94</f>
        <v>0</v>
      </c>
      <c r="J94" s="224">
        <v>0</v>
      </c>
      <c r="K94" s="527">
        <v>0</v>
      </c>
      <c r="L94" s="225">
        <f>SUM(H94:K94)</f>
        <v>0</v>
      </c>
      <c r="M94" s="238" t="s">
        <v>21</v>
      </c>
      <c r="N94" s="25"/>
      <c r="O94" s="448"/>
      <c r="P94" s="19"/>
      <c r="Q94" s="25"/>
      <c r="R94" s="446"/>
      <c r="S94" s="19"/>
      <c r="T94" s="25"/>
      <c r="U94" s="19"/>
      <c r="V94" s="20"/>
      <c r="W94" s="378">
        <v>0</v>
      </c>
    </row>
    <row r="95" spans="1:23" ht="15" customHeight="1">
      <c r="A95" s="192"/>
      <c r="B95" s="84"/>
      <c r="C95" s="98" t="s">
        <v>169</v>
      </c>
      <c r="D95" s="218">
        <v>0</v>
      </c>
      <c r="E95" s="145">
        <f>W95</f>
        <v>0</v>
      </c>
      <c r="F95" s="146">
        <f t="shared" si="29"/>
        <v>0</v>
      </c>
      <c r="G95" s="85">
        <f t="shared" si="9"/>
        <v>0</v>
      </c>
      <c r="H95" s="618">
        <f>W95</f>
        <v>0</v>
      </c>
      <c r="I95" s="224">
        <v>0</v>
      </c>
      <c r="J95" s="224">
        <v>0</v>
      </c>
      <c r="K95" s="527">
        <v>0</v>
      </c>
      <c r="L95" s="225">
        <f>SUM(H95:K95)</f>
        <v>0</v>
      </c>
      <c r="M95" s="238" t="s">
        <v>170</v>
      </c>
      <c r="N95" s="239"/>
      <c r="O95" s="477"/>
      <c r="P95" s="241"/>
      <c r="Q95" s="240"/>
      <c r="R95" s="477"/>
      <c r="S95" s="239"/>
      <c r="T95" s="240"/>
      <c r="U95" s="477"/>
      <c r="V95" s="241"/>
      <c r="W95" s="381">
        <v>0</v>
      </c>
    </row>
    <row r="96" spans="1:23" ht="15" customHeight="1">
      <c r="A96" s="821" t="s">
        <v>329</v>
      </c>
      <c r="B96" s="850"/>
      <c r="C96" s="823"/>
      <c r="D96" s="203">
        <f>D97</f>
        <v>0</v>
      </c>
      <c r="E96" s="203">
        <f>E97</f>
        <v>0</v>
      </c>
      <c r="F96" s="46">
        <f t="shared" si="29"/>
        <v>0</v>
      </c>
      <c r="G96" s="47">
        <f t="shared" si="9"/>
        <v>0</v>
      </c>
      <c r="H96" s="196">
        <f>H97</f>
        <v>0</v>
      </c>
      <c r="I96" s="197">
        <f>I97</f>
        <v>0</v>
      </c>
      <c r="J96" s="197">
        <f t="shared" ref="J96:K96" si="30">J97</f>
        <v>0</v>
      </c>
      <c r="K96" s="197">
        <f t="shared" si="30"/>
        <v>0</v>
      </c>
      <c r="L96" s="206">
        <f>L97</f>
        <v>0</v>
      </c>
      <c r="M96" s="207" t="s">
        <v>331</v>
      </c>
      <c r="N96" s="208"/>
      <c r="O96" s="471"/>
      <c r="P96" s="210"/>
      <c r="Q96" s="209"/>
      <c r="R96" s="471"/>
      <c r="S96" s="208"/>
      <c r="T96" s="209"/>
      <c r="U96" s="471"/>
      <c r="V96" s="210"/>
      <c r="W96" s="372">
        <f>W97</f>
        <v>0</v>
      </c>
    </row>
    <row r="97" spans="1:23" ht="30" customHeight="1">
      <c r="A97" s="211"/>
      <c r="B97" s="855" t="s">
        <v>330</v>
      </c>
      <c r="C97" s="856"/>
      <c r="D97" s="199">
        <f>SUM(D98:D99)</f>
        <v>0</v>
      </c>
      <c r="E97" s="199">
        <f>SUM(E98:E99)</f>
        <v>0</v>
      </c>
      <c r="F97" s="182">
        <f>E97-D97</f>
        <v>0</v>
      </c>
      <c r="G97" s="115">
        <f t="shared" si="9"/>
        <v>0</v>
      </c>
      <c r="H97" s="164">
        <f>SUM(H98)</f>
        <v>0</v>
      </c>
      <c r="I97" s="165">
        <f>SUM(I98:I99)</f>
        <v>0</v>
      </c>
      <c r="J97" s="165">
        <f>SUM(J98:J99)</f>
        <v>0</v>
      </c>
      <c r="K97" s="165">
        <f>SUM(K98:K99)</f>
        <v>0</v>
      </c>
      <c r="L97" s="166">
        <f>SUM(L98:L99)</f>
        <v>0</v>
      </c>
      <c r="M97" s="212" t="s">
        <v>332</v>
      </c>
      <c r="N97" s="213"/>
      <c r="O97" s="472"/>
      <c r="P97" s="215"/>
      <c r="Q97" s="214"/>
      <c r="R97" s="472"/>
      <c r="S97" s="213"/>
      <c r="T97" s="214"/>
      <c r="U97" s="472"/>
      <c r="V97" s="215"/>
      <c r="W97" s="373">
        <f>SUM(W98:W99)</f>
        <v>0</v>
      </c>
    </row>
    <row r="98" spans="1:23">
      <c r="A98" s="216"/>
      <c r="B98" s="66"/>
      <c r="C98" s="217" t="s">
        <v>239</v>
      </c>
      <c r="D98" s="218">
        <v>0</v>
      </c>
      <c r="E98" s="218">
        <f>W98</f>
        <v>0</v>
      </c>
      <c r="F98" s="146">
        <f t="shared" ref="F98:F99" si="31">E98-D98</f>
        <v>0</v>
      </c>
      <c r="G98" s="147">
        <f t="shared" si="9"/>
        <v>0</v>
      </c>
      <c r="H98" s="223">
        <v>0</v>
      </c>
      <c r="I98" s="224">
        <f>W98</f>
        <v>0</v>
      </c>
      <c r="J98" s="417">
        <v>0</v>
      </c>
      <c r="K98" s="654">
        <v>0</v>
      </c>
      <c r="L98" s="160">
        <f>SUM(H98:K98)</f>
        <v>0</v>
      </c>
      <c r="M98" s="219" t="s">
        <v>333</v>
      </c>
      <c r="N98" s="25"/>
      <c r="O98" s="448"/>
      <c r="P98" s="19"/>
      <c r="Q98" s="25"/>
      <c r="R98" s="446"/>
      <c r="S98" s="19"/>
      <c r="T98" s="25"/>
      <c r="U98" s="19"/>
      <c r="V98" s="20"/>
      <c r="W98" s="378">
        <v>0</v>
      </c>
    </row>
    <row r="99" spans="1:23" ht="24.75" thickBot="1">
      <c r="A99" s="229"/>
      <c r="B99" s="75"/>
      <c r="C99" s="562" t="s">
        <v>335</v>
      </c>
      <c r="D99" s="170">
        <v>0</v>
      </c>
      <c r="E99" s="170">
        <f>W99</f>
        <v>0</v>
      </c>
      <c r="F99" s="68">
        <f t="shared" si="31"/>
        <v>0</v>
      </c>
      <c r="G99" s="69">
        <f t="shared" si="9"/>
        <v>0</v>
      </c>
      <c r="H99" s="187">
        <v>0</v>
      </c>
      <c r="I99" s="188">
        <f>W99</f>
        <v>0</v>
      </c>
      <c r="J99" s="563">
        <v>0</v>
      </c>
      <c r="K99" s="655">
        <v>0</v>
      </c>
      <c r="L99" s="160">
        <f>SUM(H99:K99)</f>
        <v>0</v>
      </c>
      <c r="M99" s="564" t="s">
        <v>334</v>
      </c>
      <c r="N99" s="565"/>
      <c r="O99" s="566"/>
      <c r="P99" s="567"/>
      <c r="Q99" s="565"/>
      <c r="R99" s="568"/>
      <c r="S99" s="567"/>
      <c r="T99" s="565"/>
      <c r="U99" s="567"/>
      <c r="V99" s="395"/>
      <c r="W99" s="569">
        <v>0</v>
      </c>
    </row>
    <row r="100" spans="1:23" ht="15" customHeight="1">
      <c r="A100" s="812" t="s">
        <v>336</v>
      </c>
      <c r="B100" s="813"/>
      <c r="C100" s="814"/>
      <c r="D100" s="570">
        <f>D101</f>
        <v>0</v>
      </c>
      <c r="E100" s="570">
        <f>E101</f>
        <v>0</v>
      </c>
      <c r="F100" s="403">
        <f t="shared" ref="F100" si="32">E100-D100</f>
        <v>0</v>
      </c>
      <c r="G100" s="404">
        <f t="shared" ref="G100:G102" si="33">IF(D100+E100=0,0,IF(D100=0,100,F100/D100%))</f>
        <v>0</v>
      </c>
      <c r="H100" s="571">
        <f>H101</f>
        <v>0</v>
      </c>
      <c r="I100" s="572">
        <f>I101</f>
        <v>0</v>
      </c>
      <c r="J100" s="572">
        <f t="shared" ref="J100" si="34">J101</f>
        <v>0</v>
      </c>
      <c r="K100" s="572">
        <f>K101</f>
        <v>0</v>
      </c>
      <c r="L100" s="573">
        <f>L101</f>
        <v>0</v>
      </c>
      <c r="M100" s="574" t="s">
        <v>337</v>
      </c>
      <c r="N100" s="575"/>
      <c r="O100" s="576"/>
      <c r="P100" s="577"/>
      <c r="Q100" s="578"/>
      <c r="R100" s="576"/>
      <c r="S100" s="575"/>
      <c r="T100" s="578"/>
      <c r="U100" s="576"/>
      <c r="V100" s="577"/>
      <c r="W100" s="579">
        <f>W101</f>
        <v>0</v>
      </c>
    </row>
    <row r="101" spans="1:23" ht="30" customHeight="1">
      <c r="A101" s="211"/>
      <c r="B101" s="855" t="s">
        <v>392</v>
      </c>
      <c r="C101" s="856"/>
      <c r="D101" s="199">
        <f>SUM(D102:D103)</f>
        <v>0</v>
      </c>
      <c r="E101" s="199">
        <f>SUM(E102:E103)</f>
        <v>0</v>
      </c>
      <c r="F101" s="182">
        <f>E101-D101</f>
        <v>0</v>
      </c>
      <c r="G101" s="115">
        <f t="shared" si="33"/>
        <v>0</v>
      </c>
      <c r="H101" s="164">
        <f>SUM(H102)</f>
        <v>0</v>
      </c>
      <c r="I101" s="165">
        <f>SUM(I102)</f>
        <v>0</v>
      </c>
      <c r="J101" s="165">
        <f>SUM(J102:J103)</f>
        <v>0</v>
      </c>
      <c r="K101" s="165">
        <f>SUM(K102:K103)</f>
        <v>0</v>
      </c>
      <c r="L101" s="166">
        <f>SUM(L102)</f>
        <v>0</v>
      </c>
      <c r="M101" s="212" t="s">
        <v>338</v>
      </c>
      <c r="N101" s="213"/>
      <c r="O101" s="472"/>
      <c r="P101" s="215"/>
      <c r="Q101" s="214"/>
      <c r="R101" s="472"/>
      <c r="S101" s="213"/>
      <c r="T101" s="214"/>
      <c r="U101" s="472"/>
      <c r="V101" s="215"/>
      <c r="W101" s="373">
        <f>SUM(W102:W103)</f>
        <v>0</v>
      </c>
    </row>
    <row r="102" spans="1:23" ht="24">
      <c r="A102" s="216"/>
      <c r="B102" s="66"/>
      <c r="C102" s="217" t="s">
        <v>393</v>
      </c>
      <c r="D102" s="218">
        <v>0</v>
      </c>
      <c r="E102" s="218">
        <f>W102</f>
        <v>0</v>
      </c>
      <c r="F102" s="146">
        <f t="shared" ref="F102" si="35">E102-D102</f>
        <v>0</v>
      </c>
      <c r="G102" s="147">
        <f t="shared" si="33"/>
        <v>0</v>
      </c>
      <c r="H102" s="223">
        <v>0</v>
      </c>
      <c r="I102" s="224">
        <f>W102</f>
        <v>0</v>
      </c>
      <c r="J102" s="417">
        <v>0</v>
      </c>
      <c r="K102" s="654">
        <v>0</v>
      </c>
      <c r="L102" s="160">
        <f>SUM(H102:K102)</f>
        <v>0</v>
      </c>
      <c r="M102" s="219" t="s">
        <v>339</v>
      </c>
      <c r="N102" s="25"/>
      <c r="O102" s="448"/>
      <c r="P102" s="19"/>
      <c r="Q102" s="25"/>
      <c r="R102" s="446"/>
      <c r="S102" s="19"/>
      <c r="T102" s="25"/>
      <c r="U102" s="19"/>
      <c r="V102" s="20"/>
      <c r="W102" s="378">
        <v>0</v>
      </c>
    </row>
    <row r="103" spans="1:23" ht="24.75" thickBot="1">
      <c r="A103" s="580"/>
      <c r="B103" s="581"/>
      <c r="C103" s="582" t="s">
        <v>394</v>
      </c>
      <c r="D103" s="418">
        <v>0</v>
      </c>
      <c r="E103" s="418">
        <f>W103</f>
        <v>0</v>
      </c>
      <c r="F103" s="242">
        <f t="shared" ref="F103" si="36">E103-D103</f>
        <v>0</v>
      </c>
      <c r="G103" s="257">
        <f t="shared" ref="G103" si="37">IF(D103+E103=0,0,IF(D103=0,100,F103/D103%))</f>
        <v>0</v>
      </c>
      <c r="H103" s="583">
        <v>0</v>
      </c>
      <c r="I103" s="584">
        <f>W103</f>
        <v>0</v>
      </c>
      <c r="J103" s="585">
        <v>0</v>
      </c>
      <c r="K103" s="656">
        <v>0</v>
      </c>
      <c r="L103" s="586">
        <f>SUM(H103:K103)</f>
        <v>0</v>
      </c>
      <c r="M103" s="558" t="s">
        <v>340</v>
      </c>
      <c r="N103" s="423"/>
      <c r="O103" s="478"/>
      <c r="P103" s="424"/>
      <c r="Q103" s="423"/>
      <c r="R103" s="487"/>
      <c r="S103" s="424"/>
      <c r="T103" s="423"/>
      <c r="U103" s="424"/>
      <c r="V103" s="425"/>
      <c r="W103" s="426">
        <v>0</v>
      </c>
    </row>
  </sheetData>
  <mergeCells count="34">
    <mergeCell ref="B8:C8"/>
    <mergeCell ref="B32:C32"/>
    <mergeCell ref="A56:C56"/>
    <mergeCell ref="B65:C65"/>
    <mergeCell ref="A1:W1"/>
    <mergeCell ref="A2:W2"/>
    <mergeCell ref="B24:C24"/>
    <mergeCell ref="B57:C57"/>
    <mergeCell ref="A64:C64"/>
    <mergeCell ref="A100:C100"/>
    <mergeCell ref="B101:C101"/>
    <mergeCell ref="T3:W3"/>
    <mergeCell ref="A4:C4"/>
    <mergeCell ref="D4:D5"/>
    <mergeCell ref="E4:E5"/>
    <mergeCell ref="F4:G4"/>
    <mergeCell ref="H4:L4"/>
    <mergeCell ref="M4:W5"/>
    <mergeCell ref="A78:C78"/>
    <mergeCell ref="A6:C6"/>
    <mergeCell ref="V6:W6"/>
    <mergeCell ref="A7:C7"/>
    <mergeCell ref="B79:C79"/>
    <mergeCell ref="B76:C76"/>
    <mergeCell ref="B97:C97"/>
    <mergeCell ref="A82:C82"/>
    <mergeCell ref="B83:C83"/>
    <mergeCell ref="A85:C85"/>
    <mergeCell ref="B86:C86"/>
    <mergeCell ref="A96:C96"/>
    <mergeCell ref="A89:C89"/>
    <mergeCell ref="B90:C90"/>
    <mergeCell ref="A92:C92"/>
    <mergeCell ref="B93:C93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firstPageNumber="62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67"/>
  <sheetViews>
    <sheetView zoomScale="85" zoomScaleNormal="85" workbookViewId="0">
      <selection activeCell="F29" activeCellId="1" sqref="C22 F29"/>
    </sheetView>
  </sheetViews>
  <sheetFormatPr defaultRowHeight="16.5"/>
  <cols>
    <col min="1" max="1" width="5.625" style="620" customWidth="1"/>
    <col min="2" max="2" width="9" style="642"/>
    <col min="3" max="5" width="11.375" style="642" customWidth="1"/>
    <col min="6" max="15" width="11.375" style="1" customWidth="1"/>
    <col min="16" max="16" width="14.25" style="1" customWidth="1"/>
    <col min="17" max="17" width="9" style="1"/>
    <col min="18" max="18" width="12.5" style="1" customWidth="1"/>
    <col min="19" max="19" width="14.625" style="1" bestFit="1" customWidth="1"/>
    <col min="20" max="20" width="16.125" style="5" customWidth="1"/>
    <col min="21" max="21" width="14" style="1" customWidth="1"/>
    <col min="22" max="262" width="9" style="1"/>
    <col min="263" max="269" width="11.375" style="1" customWidth="1"/>
    <col min="270" max="270" width="14.25" style="1" customWidth="1"/>
    <col min="271" max="271" width="13.25" style="1" customWidth="1"/>
    <col min="272" max="272" width="9" style="1"/>
    <col min="273" max="273" width="12.5" style="1" customWidth="1"/>
    <col min="274" max="275" width="14.625" style="1" bestFit="1" customWidth="1"/>
    <col min="276" max="518" width="9" style="1"/>
    <col min="519" max="525" width="11.375" style="1" customWidth="1"/>
    <col min="526" max="526" width="14.25" style="1" customWidth="1"/>
    <col min="527" max="527" width="13.25" style="1" customWidth="1"/>
    <col min="528" max="528" width="9" style="1"/>
    <col min="529" max="529" width="12.5" style="1" customWidth="1"/>
    <col min="530" max="531" width="14.625" style="1" bestFit="1" customWidth="1"/>
    <col min="532" max="774" width="9" style="1"/>
    <col min="775" max="781" width="11.375" style="1" customWidth="1"/>
    <col min="782" max="782" width="14.25" style="1" customWidth="1"/>
    <col min="783" max="783" width="13.25" style="1" customWidth="1"/>
    <col min="784" max="784" width="9" style="1"/>
    <col min="785" max="785" width="12.5" style="1" customWidth="1"/>
    <col min="786" max="787" width="14.625" style="1" bestFit="1" customWidth="1"/>
    <col min="788" max="1030" width="9" style="1"/>
    <col min="1031" max="1037" width="11.375" style="1" customWidth="1"/>
    <col min="1038" max="1038" width="14.25" style="1" customWidth="1"/>
    <col min="1039" max="1039" width="13.25" style="1" customWidth="1"/>
    <col min="1040" max="1040" width="9" style="1"/>
    <col min="1041" max="1041" width="12.5" style="1" customWidth="1"/>
    <col min="1042" max="1043" width="14.625" style="1" bestFit="1" customWidth="1"/>
    <col min="1044" max="1286" width="9" style="1"/>
    <col min="1287" max="1293" width="11.375" style="1" customWidth="1"/>
    <col min="1294" max="1294" width="14.25" style="1" customWidth="1"/>
    <col min="1295" max="1295" width="13.25" style="1" customWidth="1"/>
    <col min="1296" max="1296" width="9" style="1"/>
    <col min="1297" max="1297" width="12.5" style="1" customWidth="1"/>
    <col min="1298" max="1299" width="14.625" style="1" bestFit="1" customWidth="1"/>
    <col min="1300" max="1542" width="9" style="1"/>
    <col min="1543" max="1549" width="11.375" style="1" customWidth="1"/>
    <col min="1550" max="1550" width="14.25" style="1" customWidth="1"/>
    <col min="1551" max="1551" width="13.25" style="1" customWidth="1"/>
    <col min="1552" max="1552" width="9" style="1"/>
    <col min="1553" max="1553" width="12.5" style="1" customWidth="1"/>
    <col min="1554" max="1555" width="14.625" style="1" bestFit="1" customWidth="1"/>
    <col min="1556" max="1798" width="9" style="1"/>
    <col min="1799" max="1805" width="11.375" style="1" customWidth="1"/>
    <col min="1806" max="1806" width="14.25" style="1" customWidth="1"/>
    <col min="1807" max="1807" width="13.25" style="1" customWidth="1"/>
    <col min="1808" max="1808" width="9" style="1"/>
    <col min="1809" max="1809" width="12.5" style="1" customWidth="1"/>
    <col min="1810" max="1811" width="14.625" style="1" bestFit="1" customWidth="1"/>
    <col min="1812" max="2054" width="9" style="1"/>
    <col min="2055" max="2061" width="11.375" style="1" customWidth="1"/>
    <col min="2062" max="2062" width="14.25" style="1" customWidth="1"/>
    <col min="2063" max="2063" width="13.25" style="1" customWidth="1"/>
    <col min="2064" max="2064" width="9" style="1"/>
    <col min="2065" max="2065" width="12.5" style="1" customWidth="1"/>
    <col min="2066" max="2067" width="14.625" style="1" bestFit="1" customWidth="1"/>
    <col min="2068" max="2310" width="9" style="1"/>
    <col min="2311" max="2317" width="11.375" style="1" customWidth="1"/>
    <col min="2318" max="2318" width="14.25" style="1" customWidth="1"/>
    <col min="2319" max="2319" width="13.25" style="1" customWidth="1"/>
    <col min="2320" max="2320" width="9" style="1"/>
    <col min="2321" max="2321" width="12.5" style="1" customWidth="1"/>
    <col min="2322" max="2323" width="14.625" style="1" bestFit="1" customWidth="1"/>
    <col min="2324" max="2566" width="9" style="1"/>
    <col min="2567" max="2573" width="11.375" style="1" customWidth="1"/>
    <col min="2574" max="2574" width="14.25" style="1" customWidth="1"/>
    <col min="2575" max="2575" width="13.25" style="1" customWidth="1"/>
    <col min="2576" max="2576" width="9" style="1"/>
    <col min="2577" max="2577" width="12.5" style="1" customWidth="1"/>
    <col min="2578" max="2579" width="14.625" style="1" bestFit="1" customWidth="1"/>
    <col min="2580" max="2822" width="9" style="1"/>
    <col min="2823" max="2829" width="11.375" style="1" customWidth="1"/>
    <col min="2830" max="2830" width="14.25" style="1" customWidth="1"/>
    <col min="2831" max="2831" width="13.25" style="1" customWidth="1"/>
    <col min="2832" max="2832" width="9" style="1"/>
    <col min="2833" max="2833" width="12.5" style="1" customWidth="1"/>
    <col min="2834" max="2835" width="14.625" style="1" bestFit="1" customWidth="1"/>
    <col min="2836" max="3078" width="9" style="1"/>
    <col min="3079" max="3085" width="11.375" style="1" customWidth="1"/>
    <col min="3086" max="3086" width="14.25" style="1" customWidth="1"/>
    <col min="3087" max="3087" width="13.25" style="1" customWidth="1"/>
    <col min="3088" max="3088" width="9" style="1"/>
    <col min="3089" max="3089" width="12.5" style="1" customWidth="1"/>
    <col min="3090" max="3091" width="14.625" style="1" bestFit="1" customWidth="1"/>
    <col min="3092" max="3334" width="9" style="1"/>
    <col min="3335" max="3341" width="11.375" style="1" customWidth="1"/>
    <col min="3342" max="3342" width="14.25" style="1" customWidth="1"/>
    <col min="3343" max="3343" width="13.25" style="1" customWidth="1"/>
    <col min="3344" max="3344" width="9" style="1"/>
    <col min="3345" max="3345" width="12.5" style="1" customWidth="1"/>
    <col min="3346" max="3347" width="14.625" style="1" bestFit="1" customWidth="1"/>
    <col min="3348" max="3590" width="9" style="1"/>
    <col min="3591" max="3597" width="11.375" style="1" customWidth="1"/>
    <col min="3598" max="3598" width="14.25" style="1" customWidth="1"/>
    <col min="3599" max="3599" width="13.25" style="1" customWidth="1"/>
    <col min="3600" max="3600" width="9" style="1"/>
    <col min="3601" max="3601" width="12.5" style="1" customWidth="1"/>
    <col min="3602" max="3603" width="14.625" style="1" bestFit="1" customWidth="1"/>
    <col min="3604" max="3846" width="9" style="1"/>
    <col min="3847" max="3853" width="11.375" style="1" customWidth="1"/>
    <col min="3854" max="3854" width="14.25" style="1" customWidth="1"/>
    <col min="3855" max="3855" width="13.25" style="1" customWidth="1"/>
    <col min="3856" max="3856" width="9" style="1"/>
    <col min="3857" max="3857" width="12.5" style="1" customWidth="1"/>
    <col min="3858" max="3859" width="14.625" style="1" bestFit="1" customWidth="1"/>
    <col min="3860" max="4102" width="9" style="1"/>
    <col min="4103" max="4109" width="11.375" style="1" customWidth="1"/>
    <col min="4110" max="4110" width="14.25" style="1" customWidth="1"/>
    <col min="4111" max="4111" width="13.25" style="1" customWidth="1"/>
    <col min="4112" max="4112" width="9" style="1"/>
    <col min="4113" max="4113" width="12.5" style="1" customWidth="1"/>
    <col min="4114" max="4115" width="14.625" style="1" bestFit="1" customWidth="1"/>
    <col min="4116" max="4358" width="9" style="1"/>
    <col min="4359" max="4365" width="11.375" style="1" customWidth="1"/>
    <col min="4366" max="4366" width="14.25" style="1" customWidth="1"/>
    <col min="4367" max="4367" width="13.25" style="1" customWidth="1"/>
    <col min="4368" max="4368" width="9" style="1"/>
    <col min="4369" max="4369" width="12.5" style="1" customWidth="1"/>
    <col min="4370" max="4371" width="14.625" style="1" bestFit="1" customWidth="1"/>
    <col min="4372" max="4614" width="9" style="1"/>
    <col min="4615" max="4621" width="11.375" style="1" customWidth="1"/>
    <col min="4622" max="4622" width="14.25" style="1" customWidth="1"/>
    <col min="4623" max="4623" width="13.25" style="1" customWidth="1"/>
    <col min="4624" max="4624" width="9" style="1"/>
    <col min="4625" max="4625" width="12.5" style="1" customWidth="1"/>
    <col min="4626" max="4627" width="14.625" style="1" bestFit="1" customWidth="1"/>
    <col min="4628" max="4870" width="9" style="1"/>
    <col min="4871" max="4877" width="11.375" style="1" customWidth="1"/>
    <col min="4878" max="4878" width="14.25" style="1" customWidth="1"/>
    <col min="4879" max="4879" width="13.25" style="1" customWidth="1"/>
    <col min="4880" max="4880" width="9" style="1"/>
    <col min="4881" max="4881" width="12.5" style="1" customWidth="1"/>
    <col min="4882" max="4883" width="14.625" style="1" bestFit="1" customWidth="1"/>
    <col min="4884" max="5126" width="9" style="1"/>
    <col min="5127" max="5133" width="11.375" style="1" customWidth="1"/>
    <col min="5134" max="5134" width="14.25" style="1" customWidth="1"/>
    <col min="5135" max="5135" width="13.25" style="1" customWidth="1"/>
    <col min="5136" max="5136" width="9" style="1"/>
    <col min="5137" max="5137" width="12.5" style="1" customWidth="1"/>
    <col min="5138" max="5139" width="14.625" style="1" bestFit="1" customWidth="1"/>
    <col min="5140" max="5382" width="9" style="1"/>
    <col min="5383" max="5389" width="11.375" style="1" customWidth="1"/>
    <col min="5390" max="5390" width="14.25" style="1" customWidth="1"/>
    <col min="5391" max="5391" width="13.25" style="1" customWidth="1"/>
    <col min="5392" max="5392" width="9" style="1"/>
    <col min="5393" max="5393" width="12.5" style="1" customWidth="1"/>
    <col min="5394" max="5395" width="14.625" style="1" bestFit="1" customWidth="1"/>
    <col min="5396" max="5638" width="9" style="1"/>
    <col min="5639" max="5645" width="11.375" style="1" customWidth="1"/>
    <col min="5646" max="5646" width="14.25" style="1" customWidth="1"/>
    <col min="5647" max="5647" width="13.25" style="1" customWidth="1"/>
    <col min="5648" max="5648" width="9" style="1"/>
    <col min="5649" max="5649" width="12.5" style="1" customWidth="1"/>
    <col min="5650" max="5651" width="14.625" style="1" bestFit="1" customWidth="1"/>
    <col min="5652" max="5894" width="9" style="1"/>
    <col min="5895" max="5901" width="11.375" style="1" customWidth="1"/>
    <col min="5902" max="5902" width="14.25" style="1" customWidth="1"/>
    <col min="5903" max="5903" width="13.25" style="1" customWidth="1"/>
    <col min="5904" max="5904" width="9" style="1"/>
    <col min="5905" max="5905" width="12.5" style="1" customWidth="1"/>
    <col min="5906" max="5907" width="14.625" style="1" bestFit="1" customWidth="1"/>
    <col min="5908" max="6150" width="9" style="1"/>
    <col min="6151" max="6157" width="11.375" style="1" customWidth="1"/>
    <col min="6158" max="6158" width="14.25" style="1" customWidth="1"/>
    <col min="6159" max="6159" width="13.25" style="1" customWidth="1"/>
    <col min="6160" max="6160" width="9" style="1"/>
    <col min="6161" max="6161" width="12.5" style="1" customWidth="1"/>
    <col min="6162" max="6163" width="14.625" style="1" bestFit="1" customWidth="1"/>
    <col min="6164" max="6406" width="9" style="1"/>
    <col min="6407" max="6413" width="11.375" style="1" customWidth="1"/>
    <col min="6414" max="6414" width="14.25" style="1" customWidth="1"/>
    <col min="6415" max="6415" width="13.25" style="1" customWidth="1"/>
    <col min="6416" max="6416" width="9" style="1"/>
    <col min="6417" max="6417" width="12.5" style="1" customWidth="1"/>
    <col min="6418" max="6419" width="14.625" style="1" bestFit="1" customWidth="1"/>
    <col min="6420" max="6662" width="9" style="1"/>
    <col min="6663" max="6669" width="11.375" style="1" customWidth="1"/>
    <col min="6670" max="6670" width="14.25" style="1" customWidth="1"/>
    <col min="6671" max="6671" width="13.25" style="1" customWidth="1"/>
    <col min="6672" max="6672" width="9" style="1"/>
    <col min="6673" max="6673" width="12.5" style="1" customWidth="1"/>
    <col min="6674" max="6675" width="14.625" style="1" bestFit="1" customWidth="1"/>
    <col min="6676" max="6918" width="9" style="1"/>
    <col min="6919" max="6925" width="11.375" style="1" customWidth="1"/>
    <col min="6926" max="6926" width="14.25" style="1" customWidth="1"/>
    <col min="6927" max="6927" width="13.25" style="1" customWidth="1"/>
    <col min="6928" max="6928" width="9" style="1"/>
    <col min="6929" max="6929" width="12.5" style="1" customWidth="1"/>
    <col min="6930" max="6931" width="14.625" style="1" bestFit="1" customWidth="1"/>
    <col min="6932" max="7174" width="9" style="1"/>
    <col min="7175" max="7181" width="11.375" style="1" customWidth="1"/>
    <col min="7182" max="7182" width="14.25" style="1" customWidth="1"/>
    <col min="7183" max="7183" width="13.25" style="1" customWidth="1"/>
    <col min="7184" max="7184" width="9" style="1"/>
    <col min="7185" max="7185" width="12.5" style="1" customWidth="1"/>
    <col min="7186" max="7187" width="14.625" style="1" bestFit="1" customWidth="1"/>
    <col min="7188" max="7430" width="9" style="1"/>
    <col min="7431" max="7437" width="11.375" style="1" customWidth="1"/>
    <col min="7438" max="7438" width="14.25" style="1" customWidth="1"/>
    <col min="7439" max="7439" width="13.25" style="1" customWidth="1"/>
    <col min="7440" max="7440" width="9" style="1"/>
    <col min="7441" max="7441" width="12.5" style="1" customWidth="1"/>
    <col min="7442" max="7443" width="14.625" style="1" bestFit="1" customWidth="1"/>
    <col min="7444" max="7686" width="9" style="1"/>
    <col min="7687" max="7693" width="11.375" style="1" customWidth="1"/>
    <col min="7694" max="7694" width="14.25" style="1" customWidth="1"/>
    <col min="7695" max="7695" width="13.25" style="1" customWidth="1"/>
    <col min="7696" max="7696" width="9" style="1"/>
    <col min="7697" max="7697" width="12.5" style="1" customWidth="1"/>
    <col min="7698" max="7699" width="14.625" style="1" bestFit="1" customWidth="1"/>
    <col min="7700" max="7942" width="9" style="1"/>
    <col min="7943" max="7949" width="11.375" style="1" customWidth="1"/>
    <col min="7950" max="7950" width="14.25" style="1" customWidth="1"/>
    <col min="7951" max="7951" width="13.25" style="1" customWidth="1"/>
    <col min="7952" max="7952" width="9" style="1"/>
    <col min="7953" max="7953" width="12.5" style="1" customWidth="1"/>
    <col min="7954" max="7955" width="14.625" style="1" bestFit="1" customWidth="1"/>
    <col min="7956" max="8198" width="9" style="1"/>
    <col min="8199" max="8205" width="11.375" style="1" customWidth="1"/>
    <col min="8206" max="8206" width="14.25" style="1" customWidth="1"/>
    <col min="8207" max="8207" width="13.25" style="1" customWidth="1"/>
    <col min="8208" max="8208" width="9" style="1"/>
    <col min="8209" max="8209" width="12.5" style="1" customWidth="1"/>
    <col min="8210" max="8211" width="14.625" style="1" bestFit="1" customWidth="1"/>
    <col min="8212" max="8454" width="9" style="1"/>
    <col min="8455" max="8461" width="11.375" style="1" customWidth="1"/>
    <col min="8462" max="8462" width="14.25" style="1" customWidth="1"/>
    <col min="8463" max="8463" width="13.25" style="1" customWidth="1"/>
    <col min="8464" max="8464" width="9" style="1"/>
    <col min="8465" max="8465" width="12.5" style="1" customWidth="1"/>
    <col min="8466" max="8467" width="14.625" style="1" bestFit="1" customWidth="1"/>
    <col min="8468" max="8710" width="9" style="1"/>
    <col min="8711" max="8717" width="11.375" style="1" customWidth="1"/>
    <col min="8718" max="8718" width="14.25" style="1" customWidth="1"/>
    <col min="8719" max="8719" width="13.25" style="1" customWidth="1"/>
    <col min="8720" max="8720" width="9" style="1"/>
    <col min="8721" max="8721" width="12.5" style="1" customWidth="1"/>
    <col min="8722" max="8723" width="14.625" style="1" bestFit="1" customWidth="1"/>
    <col min="8724" max="8966" width="9" style="1"/>
    <col min="8967" max="8973" width="11.375" style="1" customWidth="1"/>
    <col min="8974" max="8974" width="14.25" style="1" customWidth="1"/>
    <col min="8975" max="8975" width="13.25" style="1" customWidth="1"/>
    <col min="8976" max="8976" width="9" style="1"/>
    <col min="8977" max="8977" width="12.5" style="1" customWidth="1"/>
    <col min="8978" max="8979" width="14.625" style="1" bestFit="1" customWidth="1"/>
    <col min="8980" max="9222" width="9" style="1"/>
    <col min="9223" max="9229" width="11.375" style="1" customWidth="1"/>
    <col min="9230" max="9230" width="14.25" style="1" customWidth="1"/>
    <col min="9231" max="9231" width="13.25" style="1" customWidth="1"/>
    <col min="9232" max="9232" width="9" style="1"/>
    <col min="9233" max="9233" width="12.5" style="1" customWidth="1"/>
    <col min="9234" max="9235" width="14.625" style="1" bestFit="1" customWidth="1"/>
    <col min="9236" max="9478" width="9" style="1"/>
    <col min="9479" max="9485" width="11.375" style="1" customWidth="1"/>
    <col min="9486" max="9486" width="14.25" style="1" customWidth="1"/>
    <col min="9487" max="9487" width="13.25" style="1" customWidth="1"/>
    <col min="9488" max="9488" width="9" style="1"/>
    <col min="9489" max="9489" width="12.5" style="1" customWidth="1"/>
    <col min="9490" max="9491" width="14.625" style="1" bestFit="1" customWidth="1"/>
    <col min="9492" max="9734" width="9" style="1"/>
    <col min="9735" max="9741" width="11.375" style="1" customWidth="1"/>
    <col min="9742" max="9742" width="14.25" style="1" customWidth="1"/>
    <col min="9743" max="9743" width="13.25" style="1" customWidth="1"/>
    <col min="9744" max="9744" width="9" style="1"/>
    <col min="9745" max="9745" width="12.5" style="1" customWidth="1"/>
    <col min="9746" max="9747" width="14.625" style="1" bestFit="1" customWidth="1"/>
    <col min="9748" max="9990" width="9" style="1"/>
    <col min="9991" max="9997" width="11.375" style="1" customWidth="1"/>
    <col min="9998" max="9998" width="14.25" style="1" customWidth="1"/>
    <col min="9999" max="9999" width="13.25" style="1" customWidth="1"/>
    <col min="10000" max="10000" width="9" style="1"/>
    <col min="10001" max="10001" width="12.5" style="1" customWidth="1"/>
    <col min="10002" max="10003" width="14.625" style="1" bestFit="1" customWidth="1"/>
    <col min="10004" max="10246" width="9" style="1"/>
    <col min="10247" max="10253" width="11.375" style="1" customWidth="1"/>
    <col min="10254" max="10254" width="14.25" style="1" customWidth="1"/>
    <col min="10255" max="10255" width="13.25" style="1" customWidth="1"/>
    <col min="10256" max="10256" width="9" style="1"/>
    <col min="10257" max="10257" width="12.5" style="1" customWidth="1"/>
    <col min="10258" max="10259" width="14.625" style="1" bestFit="1" customWidth="1"/>
    <col min="10260" max="10502" width="9" style="1"/>
    <col min="10503" max="10509" width="11.375" style="1" customWidth="1"/>
    <col min="10510" max="10510" width="14.25" style="1" customWidth="1"/>
    <col min="10511" max="10511" width="13.25" style="1" customWidth="1"/>
    <col min="10512" max="10512" width="9" style="1"/>
    <col min="10513" max="10513" width="12.5" style="1" customWidth="1"/>
    <col min="10514" max="10515" width="14.625" style="1" bestFit="1" customWidth="1"/>
    <col min="10516" max="10758" width="9" style="1"/>
    <col min="10759" max="10765" width="11.375" style="1" customWidth="1"/>
    <col min="10766" max="10766" width="14.25" style="1" customWidth="1"/>
    <col min="10767" max="10767" width="13.25" style="1" customWidth="1"/>
    <col min="10768" max="10768" width="9" style="1"/>
    <col min="10769" max="10769" width="12.5" style="1" customWidth="1"/>
    <col min="10770" max="10771" width="14.625" style="1" bestFit="1" customWidth="1"/>
    <col min="10772" max="11014" width="9" style="1"/>
    <col min="11015" max="11021" width="11.375" style="1" customWidth="1"/>
    <col min="11022" max="11022" width="14.25" style="1" customWidth="1"/>
    <col min="11023" max="11023" width="13.25" style="1" customWidth="1"/>
    <col min="11024" max="11024" width="9" style="1"/>
    <col min="11025" max="11025" width="12.5" style="1" customWidth="1"/>
    <col min="11026" max="11027" width="14.625" style="1" bestFit="1" customWidth="1"/>
    <col min="11028" max="11270" width="9" style="1"/>
    <col min="11271" max="11277" width="11.375" style="1" customWidth="1"/>
    <col min="11278" max="11278" width="14.25" style="1" customWidth="1"/>
    <col min="11279" max="11279" width="13.25" style="1" customWidth="1"/>
    <col min="11280" max="11280" width="9" style="1"/>
    <col min="11281" max="11281" width="12.5" style="1" customWidth="1"/>
    <col min="11282" max="11283" width="14.625" style="1" bestFit="1" customWidth="1"/>
    <col min="11284" max="11526" width="9" style="1"/>
    <col min="11527" max="11533" width="11.375" style="1" customWidth="1"/>
    <col min="11534" max="11534" width="14.25" style="1" customWidth="1"/>
    <col min="11535" max="11535" width="13.25" style="1" customWidth="1"/>
    <col min="11536" max="11536" width="9" style="1"/>
    <col min="11537" max="11537" width="12.5" style="1" customWidth="1"/>
    <col min="11538" max="11539" width="14.625" style="1" bestFit="1" customWidth="1"/>
    <col min="11540" max="11782" width="9" style="1"/>
    <col min="11783" max="11789" width="11.375" style="1" customWidth="1"/>
    <col min="11790" max="11790" width="14.25" style="1" customWidth="1"/>
    <col min="11791" max="11791" width="13.25" style="1" customWidth="1"/>
    <col min="11792" max="11792" width="9" style="1"/>
    <col min="11793" max="11793" width="12.5" style="1" customWidth="1"/>
    <col min="11794" max="11795" width="14.625" style="1" bestFit="1" customWidth="1"/>
    <col min="11796" max="12038" width="9" style="1"/>
    <col min="12039" max="12045" width="11.375" style="1" customWidth="1"/>
    <col min="12046" max="12046" width="14.25" style="1" customWidth="1"/>
    <col min="12047" max="12047" width="13.25" style="1" customWidth="1"/>
    <col min="12048" max="12048" width="9" style="1"/>
    <col min="12049" max="12049" width="12.5" style="1" customWidth="1"/>
    <col min="12050" max="12051" width="14.625" style="1" bestFit="1" customWidth="1"/>
    <col min="12052" max="12294" width="9" style="1"/>
    <col min="12295" max="12301" width="11.375" style="1" customWidth="1"/>
    <col min="12302" max="12302" width="14.25" style="1" customWidth="1"/>
    <col min="12303" max="12303" width="13.25" style="1" customWidth="1"/>
    <col min="12304" max="12304" width="9" style="1"/>
    <col min="12305" max="12305" width="12.5" style="1" customWidth="1"/>
    <col min="12306" max="12307" width="14.625" style="1" bestFit="1" customWidth="1"/>
    <col min="12308" max="12550" width="9" style="1"/>
    <col min="12551" max="12557" width="11.375" style="1" customWidth="1"/>
    <col min="12558" max="12558" width="14.25" style="1" customWidth="1"/>
    <col min="12559" max="12559" width="13.25" style="1" customWidth="1"/>
    <col min="12560" max="12560" width="9" style="1"/>
    <col min="12561" max="12561" width="12.5" style="1" customWidth="1"/>
    <col min="12562" max="12563" width="14.625" style="1" bestFit="1" customWidth="1"/>
    <col min="12564" max="12806" width="9" style="1"/>
    <col min="12807" max="12813" width="11.375" style="1" customWidth="1"/>
    <col min="12814" max="12814" width="14.25" style="1" customWidth="1"/>
    <col min="12815" max="12815" width="13.25" style="1" customWidth="1"/>
    <col min="12816" max="12816" width="9" style="1"/>
    <col min="12817" max="12817" width="12.5" style="1" customWidth="1"/>
    <col min="12818" max="12819" width="14.625" style="1" bestFit="1" customWidth="1"/>
    <col min="12820" max="13062" width="9" style="1"/>
    <col min="13063" max="13069" width="11.375" style="1" customWidth="1"/>
    <col min="13070" max="13070" width="14.25" style="1" customWidth="1"/>
    <col min="13071" max="13071" width="13.25" style="1" customWidth="1"/>
    <col min="13072" max="13072" width="9" style="1"/>
    <col min="13073" max="13073" width="12.5" style="1" customWidth="1"/>
    <col min="13074" max="13075" width="14.625" style="1" bestFit="1" customWidth="1"/>
    <col min="13076" max="13318" width="9" style="1"/>
    <col min="13319" max="13325" width="11.375" style="1" customWidth="1"/>
    <col min="13326" max="13326" width="14.25" style="1" customWidth="1"/>
    <col min="13327" max="13327" width="13.25" style="1" customWidth="1"/>
    <col min="13328" max="13328" width="9" style="1"/>
    <col min="13329" max="13329" width="12.5" style="1" customWidth="1"/>
    <col min="13330" max="13331" width="14.625" style="1" bestFit="1" customWidth="1"/>
    <col min="13332" max="13574" width="9" style="1"/>
    <col min="13575" max="13581" width="11.375" style="1" customWidth="1"/>
    <col min="13582" max="13582" width="14.25" style="1" customWidth="1"/>
    <col min="13583" max="13583" width="13.25" style="1" customWidth="1"/>
    <col min="13584" max="13584" width="9" style="1"/>
    <col min="13585" max="13585" width="12.5" style="1" customWidth="1"/>
    <col min="13586" max="13587" width="14.625" style="1" bestFit="1" customWidth="1"/>
    <col min="13588" max="13830" width="9" style="1"/>
    <col min="13831" max="13837" width="11.375" style="1" customWidth="1"/>
    <col min="13838" max="13838" width="14.25" style="1" customWidth="1"/>
    <col min="13839" max="13839" width="13.25" style="1" customWidth="1"/>
    <col min="13840" max="13840" width="9" style="1"/>
    <col min="13841" max="13841" width="12.5" style="1" customWidth="1"/>
    <col min="13842" max="13843" width="14.625" style="1" bestFit="1" customWidth="1"/>
    <col min="13844" max="14086" width="9" style="1"/>
    <col min="14087" max="14093" width="11.375" style="1" customWidth="1"/>
    <col min="14094" max="14094" width="14.25" style="1" customWidth="1"/>
    <col min="14095" max="14095" width="13.25" style="1" customWidth="1"/>
    <col min="14096" max="14096" width="9" style="1"/>
    <col min="14097" max="14097" width="12.5" style="1" customWidth="1"/>
    <col min="14098" max="14099" width="14.625" style="1" bestFit="1" customWidth="1"/>
    <col min="14100" max="14342" width="9" style="1"/>
    <col min="14343" max="14349" width="11.375" style="1" customWidth="1"/>
    <col min="14350" max="14350" width="14.25" style="1" customWidth="1"/>
    <col min="14351" max="14351" width="13.25" style="1" customWidth="1"/>
    <col min="14352" max="14352" width="9" style="1"/>
    <col min="14353" max="14353" width="12.5" style="1" customWidth="1"/>
    <col min="14354" max="14355" width="14.625" style="1" bestFit="1" customWidth="1"/>
    <col min="14356" max="14598" width="9" style="1"/>
    <col min="14599" max="14605" width="11.375" style="1" customWidth="1"/>
    <col min="14606" max="14606" width="14.25" style="1" customWidth="1"/>
    <col min="14607" max="14607" width="13.25" style="1" customWidth="1"/>
    <col min="14608" max="14608" width="9" style="1"/>
    <col min="14609" max="14609" width="12.5" style="1" customWidth="1"/>
    <col min="14610" max="14611" width="14.625" style="1" bestFit="1" customWidth="1"/>
    <col min="14612" max="14854" width="9" style="1"/>
    <col min="14855" max="14861" width="11.375" style="1" customWidth="1"/>
    <col min="14862" max="14862" width="14.25" style="1" customWidth="1"/>
    <col min="14863" max="14863" width="13.25" style="1" customWidth="1"/>
    <col min="14864" max="14864" width="9" style="1"/>
    <col min="14865" max="14865" width="12.5" style="1" customWidth="1"/>
    <col min="14866" max="14867" width="14.625" style="1" bestFit="1" customWidth="1"/>
    <col min="14868" max="15110" width="9" style="1"/>
    <col min="15111" max="15117" width="11.375" style="1" customWidth="1"/>
    <col min="15118" max="15118" width="14.25" style="1" customWidth="1"/>
    <col min="15119" max="15119" width="13.25" style="1" customWidth="1"/>
    <col min="15120" max="15120" width="9" style="1"/>
    <col min="15121" max="15121" width="12.5" style="1" customWidth="1"/>
    <col min="15122" max="15123" width="14.625" style="1" bestFit="1" customWidth="1"/>
    <col min="15124" max="15366" width="9" style="1"/>
    <col min="15367" max="15373" width="11.375" style="1" customWidth="1"/>
    <col min="15374" max="15374" width="14.25" style="1" customWidth="1"/>
    <col min="15375" max="15375" width="13.25" style="1" customWidth="1"/>
    <col min="15376" max="15376" width="9" style="1"/>
    <col min="15377" max="15377" width="12.5" style="1" customWidth="1"/>
    <col min="15378" max="15379" width="14.625" style="1" bestFit="1" customWidth="1"/>
    <col min="15380" max="15622" width="9" style="1"/>
    <col min="15623" max="15629" width="11.375" style="1" customWidth="1"/>
    <col min="15630" max="15630" width="14.25" style="1" customWidth="1"/>
    <col min="15631" max="15631" width="13.25" style="1" customWidth="1"/>
    <col min="15632" max="15632" width="9" style="1"/>
    <col min="15633" max="15633" width="12.5" style="1" customWidth="1"/>
    <col min="15634" max="15635" width="14.625" style="1" bestFit="1" customWidth="1"/>
    <col min="15636" max="15878" width="9" style="1"/>
    <col min="15879" max="15885" width="11.375" style="1" customWidth="1"/>
    <col min="15886" max="15886" width="14.25" style="1" customWidth="1"/>
    <col min="15887" max="15887" width="13.25" style="1" customWidth="1"/>
    <col min="15888" max="15888" width="9" style="1"/>
    <col min="15889" max="15889" width="12.5" style="1" customWidth="1"/>
    <col min="15890" max="15891" width="14.625" style="1" bestFit="1" customWidth="1"/>
    <col min="15892" max="16134" width="9" style="1"/>
    <col min="16135" max="16141" width="11.375" style="1" customWidth="1"/>
    <col min="16142" max="16142" width="14.25" style="1" customWidth="1"/>
    <col min="16143" max="16143" width="13.25" style="1" customWidth="1"/>
    <col min="16144" max="16144" width="9" style="1"/>
    <col min="16145" max="16145" width="12.5" style="1" customWidth="1"/>
    <col min="16146" max="16147" width="14.625" style="1" bestFit="1" customWidth="1"/>
    <col min="16148" max="16384" width="9" style="1"/>
  </cols>
  <sheetData>
    <row r="1" spans="1:28" ht="31.5">
      <c r="A1" s="863" t="s">
        <v>366</v>
      </c>
      <c r="B1" s="863"/>
      <c r="C1" s="863"/>
      <c r="D1" s="863"/>
      <c r="E1" s="863"/>
      <c r="F1" s="863"/>
      <c r="G1" s="863"/>
      <c r="H1" s="863"/>
      <c r="I1" s="863"/>
      <c r="J1" s="863"/>
      <c r="K1" s="863"/>
      <c r="L1" s="863"/>
      <c r="M1" s="863"/>
      <c r="N1" s="863"/>
      <c r="O1" s="863"/>
      <c r="P1" s="863"/>
      <c r="R1" s="634"/>
      <c r="S1" s="634"/>
      <c r="T1" s="634"/>
    </row>
    <row r="2" spans="1:28">
      <c r="C2" s="643"/>
      <c r="D2" s="641"/>
      <c r="E2" s="641"/>
      <c r="F2" s="2"/>
      <c r="G2" s="3"/>
      <c r="H2" s="3"/>
      <c r="I2" s="3"/>
      <c r="J2" s="3"/>
      <c r="K2" s="3"/>
      <c r="L2" s="3"/>
      <c r="M2" s="3"/>
      <c r="N2" s="3"/>
      <c r="O2" s="3"/>
      <c r="P2" s="4"/>
      <c r="R2" s="632"/>
      <c r="S2" s="632"/>
      <c r="T2" s="633"/>
    </row>
    <row r="3" spans="1:28" ht="24.75" customHeight="1">
      <c r="A3" s="867" t="s">
        <v>379</v>
      </c>
      <c r="B3" s="867"/>
      <c r="C3" s="868" t="s">
        <v>380</v>
      </c>
      <c r="D3" s="869"/>
      <c r="E3" s="870"/>
      <c r="F3" s="624">
        <f>SUMIF($E$8:$E$67,"간접비",F8:F67)</f>
        <v>44343720</v>
      </c>
      <c r="G3" s="624">
        <f t="shared" ref="G3:P3" si="0">SUMIF($E$8:$E$67,"간접비",G8:G67)</f>
        <v>400800</v>
      </c>
      <c r="H3" s="624">
        <f t="shared" si="0"/>
        <v>0</v>
      </c>
      <c r="I3" s="624">
        <f t="shared" si="0"/>
        <v>3728710</v>
      </c>
      <c r="J3" s="624">
        <f t="shared" si="0"/>
        <v>4535675</v>
      </c>
      <c r="K3" s="624">
        <f t="shared" si="0"/>
        <v>2013503</v>
      </c>
      <c r="L3" s="624">
        <f t="shared" si="0"/>
        <v>1492229</v>
      </c>
      <c r="M3" s="624">
        <f t="shared" si="0"/>
        <v>152952</v>
      </c>
      <c r="N3" s="624">
        <f t="shared" si="0"/>
        <v>469817</v>
      </c>
      <c r="O3" s="624">
        <f t="shared" si="0"/>
        <v>407174</v>
      </c>
      <c r="P3" s="624">
        <f t="shared" si="0"/>
        <v>53008905</v>
      </c>
      <c r="Q3" s="622"/>
      <c r="R3" s="619" t="s">
        <v>391</v>
      </c>
      <c r="S3" s="619" t="s">
        <v>389</v>
      </c>
      <c r="T3" s="647" t="s">
        <v>390</v>
      </c>
    </row>
    <row r="4" spans="1:28" ht="24.75" customHeight="1">
      <c r="A4" s="867"/>
      <c r="B4" s="867"/>
      <c r="C4" s="871" t="s">
        <v>381</v>
      </c>
      <c r="D4" s="872"/>
      <c r="E4" s="873"/>
      <c r="F4" s="624">
        <f>SUMIF($E$8:$E$67,"직접비",F8:F67)</f>
        <v>109598600</v>
      </c>
      <c r="G4" s="624">
        <f t="shared" ref="G4:P4" si="1">SUMIF($E$8:$E$67,"직접비",G8:G67)</f>
        <v>2080800</v>
      </c>
      <c r="H4" s="624">
        <f t="shared" si="1"/>
        <v>0</v>
      </c>
      <c r="I4" s="624">
        <f t="shared" si="1"/>
        <v>9306616</v>
      </c>
      <c r="J4" s="624">
        <f t="shared" si="1"/>
        <v>11320749</v>
      </c>
      <c r="K4" s="624">
        <f t="shared" si="1"/>
        <v>5025571</v>
      </c>
      <c r="L4" s="624">
        <f t="shared" si="1"/>
        <v>3724507</v>
      </c>
      <c r="M4" s="624">
        <f t="shared" si="1"/>
        <v>381759</v>
      </c>
      <c r="N4" s="624">
        <f t="shared" si="1"/>
        <v>1172633</v>
      </c>
      <c r="O4" s="624">
        <f t="shared" si="1"/>
        <v>1016279</v>
      </c>
      <c r="P4" s="624">
        <f t="shared" si="1"/>
        <v>132306765</v>
      </c>
      <c r="Q4" s="622"/>
      <c r="R4" s="646">
        <f>세입!L10+세입!L43</f>
        <v>203806008</v>
      </c>
      <c r="S4" s="646">
        <f>P4</f>
        <v>132306765</v>
      </c>
      <c r="T4" s="739">
        <f>(S4/R4)*100</f>
        <v>64.917990543242482</v>
      </c>
    </row>
    <row r="5" spans="1:28" ht="23.25" customHeight="1">
      <c r="A5" s="867"/>
      <c r="B5" s="867"/>
      <c r="C5" s="874" t="s">
        <v>382</v>
      </c>
      <c r="D5" s="875"/>
      <c r="E5" s="876"/>
      <c r="F5" s="625">
        <f>SUM(F3:F4)</f>
        <v>153942320</v>
      </c>
      <c r="G5" s="625">
        <f t="shared" ref="G5" si="2">SUM(G3:G4)</f>
        <v>2481600</v>
      </c>
      <c r="H5" s="625">
        <f t="shared" ref="H5" si="3">SUM(H3:H4)</f>
        <v>0</v>
      </c>
      <c r="I5" s="625">
        <f t="shared" ref="I5" si="4">SUM(I3:I4)</f>
        <v>13035326</v>
      </c>
      <c r="J5" s="625">
        <f>SUM(J3:J4)</f>
        <v>15856424</v>
      </c>
      <c r="K5" s="625">
        <f t="shared" ref="K5" si="5">SUM(K3:K4)</f>
        <v>7039074</v>
      </c>
      <c r="L5" s="625">
        <f t="shared" ref="L5" si="6">SUM(L3:L4)</f>
        <v>5216736</v>
      </c>
      <c r="M5" s="625">
        <f t="shared" ref="M5" si="7">SUM(M3:M4)</f>
        <v>534711</v>
      </c>
      <c r="N5" s="625">
        <f t="shared" ref="N5" si="8">SUM(N3:N4)</f>
        <v>1642450</v>
      </c>
      <c r="O5" s="625">
        <f t="shared" ref="O5" si="9">SUM(O3:O4)</f>
        <v>1423453</v>
      </c>
      <c r="P5" s="625">
        <f t="shared" ref="P5" si="10">SUM(P3:P4)</f>
        <v>185315670</v>
      </c>
    </row>
    <row r="6" spans="1:28" ht="20.25" customHeight="1">
      <c r="A6" s="888" t="s">
        <v>367</v>
      </c>
      <c r="B6" s="888" t="s">
        <v>368</v>
      </c>
      <c r="C6" s="877" t="s">
        <v>369</v>
      </c>
      <c r="D6" s="878" t="s">
        <v>370</v>
      </c>
      <c r="E6" s="878" t="s">
        <v>372</v>
      </c>
      <c r="F6" s="879" t="s">
        <v>373</v>
      </c>
      <c r="G6" s="880" t="s">
        <v>374</v>
      </c>
      <c r="H6" s="880" t="s">
        <v>375</v>
      </c>
      <c r="I6" s="880" t="s">
        <v>377</v>
      </c>
      <c r="J6" s="864" t="s">
        <v>376</v>
      </c>
      <c r="K6" s="865"/>
      <c r="L6" s="865"/>
      <c r="M6" s="865"/>
      <c r="N6" s="865"/>
      <c r="O6" s="866"/>
      <c r="P6" s="881" t="s">
        <v>378</v>
      </c>
      <c r="R6" s="649" t="s">
        <v>372</v>
      </c>
      <c r="S6" s="884" t="s">
        <v>371</v>
      </c>
      <c r="T6" s="884"/>
      <c r="U6" s="884" t="s">
        <v>369</v>
      </c>
      <c r="V6" s="884"/>
      <c r="W6" s="884"/>
      <c r="X6" s="884"/>
      <c r="Y6" s="884"/>
      <c r="Z6" s="884"/>
      <c r="AA6" s="884"/>
      <c r="AB6" s="884"/>
    </row>
    <row r="7" spans="1:28" ht="20.25" customHeight="1">
      <c r="A7" s="888"/>
      <c r="B7" s="888"/>
      <c r="C7" s="877"/>
      <c r="D7" s="878"/>
      <c r="E7" s="878"/>
      <c r="F7" s="879"/>
      <c r="G7" s="880"/>
      <c r="H7" s="880"/>
      <c r="I7" s="880"/>
      <c r="J7" s="621" t="s">
        <v>388</v>
      </c>
      <c r="K7" s="630" t="s">
        <v>383</v>
      </c>
      <c r="L7" s="630" t="s">
        <v>384</v>
      </c>
      <c r="M7" s="630" t="s">
        <v>385</v>
      </c>
      <c r="N7" s="630" t="s">
        <v>386</v>
      </c>
      <c r="O7" s="630" t="s">
        <v>387</v>
      </c>
      <c r="P7" s="881"/>
      <c r="R7" s="885" t="s">
        <v>356</v>
      </c>
      <c r="S7" s="889" t="s">
        <v>357</v>
      </c>
      <c r="T7" s="890"/>
      <c r="U7" s="862" t="s">
        <v>358</v>
      </c>
      <c r="V7" s="862"/>
      <c r="W7" s="862"/>
      <c r="X7" s="862"/>
      <c r="Y7" s="862"/>
      <c r="Z7" s="862"/>
      <c r="AA7" s="862"/>
      <c r="AB7" s="862"/>
    </row>
    <row r="8" spans="1:28" ht="16.5" customHeight="1">
      <c r="A8" s="619">
        <v>1</v>
      </c>
      <c r="B8" s="728" t="s">
        <v>511</v>
      </c>
      <c r="C8" s="728" t="s">
        <v>511</v>
      </c>
      <c r="D8" s="723" t="s">
        <v>562</v>
      </c>
      <c r="E8" s="728" t="s">
        <v>532</v>
      </c>
      <c r="F8" s="724">
        <v>21943720</v>
      </c>
      <c r="G8" s="627">
        <v>0</v>
      </c>
      <c r="H8" s="627"/>
      <c r="I8" s="628">
        <f t="shared" ref="I8:I67" si="11">TRUNC(SUM(F8:G8)/12)</f>
        <v>1828643</v>
      </c>
      <c r="J8" s="628">
        <f>SUM(K8:O8)</f>
        <v>2224397</v>
      </c>
      <c r="K8" s="631">
        <f>TRUNC(SUM(F8:G8)*4.5%)</f>
        <v>987467</v>
      </c>
      <c r="L8" s="631">
        <f>TRUNC(SUM(F8:G8)*3.335%)</f>
        <v>731823</v>
      </c>
      <c r="M8" s="631">
        <f>TRUNC(L8*10.25%)</f>
        <v>75011</v>
      </c>
      <c r="N8" s="631">
        <f>TRUNC(SUM(F8:H8)*1.05%)</f>
        <v>230409</v>
      </c>
      <c r="O8" s="631">
        <f>TRUNC(SUM(F8:H8)*0.91%)</f>
        <v>199687</v>
      </c>
      <c r="P8" s="623">
        <f>SUM(F8:J8)</f>
        <v>25996760</v>
      </c>
      <c r="R8" s="886"/>
      <c r="S8" s="882" t="s">
        <v>359</v>
      </c>
      <c r="T8" s="883"/>
      <c r="U8" s="862" t="s">
        <v>399</v>
      </c>
      <c r="V8" s="862"/>
      <c r="W8" s="862"/>
      <c r="X8" s="862"/>
      <c r="Y8" s="862"/>
      <c r="Z8" s="862"/>
      <c r="AA8" s="862"/>
      <c r="AB8" s="862"/>
    </row>
    <row r="9" spans="1:28" ht="16.5" customHeight="1">
      <c r="A9" s="619">
        <v>2</v>
      </c>
      <c r="B9" s="645" t="s">
        <v>563</v>
      </c>
      <c r="C9" s="645" t="s">
        <v>563</v>
      </c>
      <c r="D9" s="723" t="s">
        <v>562</v>
      </c>
      <c r="E9" s="723" t="s">
        <v>532</v>
      </c>
      <c r="F9" s="724">
        <v>21943720</v>
      </c>
      <c r="G9" s="627">
        <v>400800</v>
      </c>
      <c r="H9" s="627"/>
      <c r="I9" s="628">
        <f t="shared" si="11"/>
        <v>1862043</v>
      </c>
      <c r="J9" s="628">
        <f t="shared" ref="J9:J31" si="12">SUM(K9:O9)</f>
        <v>2265025</v>
      </c>
      <c r="K9" s="631">
        <f t="shared" ref="K9:K67" si="13">TRUNC(SUM(F9:G9)*4.5%)</f>
        <v>1005503</v>
      </c>
      <c r="L9" s="631">
        <f t="shared" ref="L9:L67" si="14">TRUNC(SUM(F9:G9)*3.335%)</f>
        <v>745189</v>
      </c>
      <c r="M9" s="631">
        <f t="shared" ref="M9:M67" si="15">TRUNC(L9*10.25%)</f>
        <v>76381</v>
      </c>
      <c r="N9" s="631">
        <f t="shared" ref="N9:N67" si="16">TRUNC(SUM(F9:H9)*1.05%)</f>
        <v>234617</v>
      </c>
      <c r="O9" s="631">
        <f t="shared" ref="O9:O67" si="17">TRUNC(SUM(F9:H9)*0.91%)</f>
        <v>203335</v>
      </c>
      <c r="P9" s="623">
        <f t="shared" ref="P9:P31" si="18">SUM(F9:J9)</f>
        <v>26471588</v>
      </c>
      <c r="R9" s="886"/>
      <c r="S9" s="882" t="s">
        <v>360</v>
      </c>
      <c r="T9" s="883"/>
      <c r="U9" s="862" t="s">
        <v>395</v>
      </c>
      <c r="V9" s="862"/>
      <c r="W9" s="862"/>
      <c r="X9" s="862"/>
      <c r="Y9" s="862"/>
      <c r="Z9" s="862"/>
      <c r="AA9" s="862"/>
      <c r="AB9" s="862"/>
    </row>
    <row r="10" spans="1:28" ht="16.5" customHeight="1">
      <c r="A10" s="619">
        <v>3</v>
      </c>
      <c r="B10" s="644" t="s">
        <v>530</v>
      </c>
      <c r="C10" s="645" t="s">
        <v>566</v>
      </c>
      <c r="D10" s="723" t="s">
        <v>562</v>
      </c>
      <c r="E10" s="723" t="s">
        <v>534</v>
      </c>
      <c r="F10" s="724">
        <f>1900000*12</f>
        <v>22800000</v>
      </c>
      <c r="G10" s="627">
        <v>400800</v>
      </c>
      <c r="H10" s="627"/>
      <c r="I10" s="628">
        <f t="shared" si="11"/>
        <v>1933400</v>
      </c>
      <c r="J10" s="628">
        <f t="shared" si="12"/>
        <v>2351825</v>
      </c>
      <c r="K10" s="631">
        <f t="shared" si="13"/>
        <v>1044036</v>
      </c>
      <c r="L10" s="631">
        <f t="shared" si="14"/>
        <v>773746</v>
      </c>
      <c r="M10" s="631">
        <f t="shared" si="15"/>
        <v>79308</v>
      </c>
      <c r="N10" s="631">
        <f t="shared" si="16"/>
        <v>243608</v>
      </c>
      <c r="O10" s="631">
        <f t="shared" si="17"/>
        <v>211127</v>
      </c>
      <c r="P10" s="623">
        <f t="shared" si="18"/>
        <v>27486025</v>
      </c>
      <c r="R10" s="887"/>
      <c r="S10" s="889" t="s">
        <v>361</v>
      </c>
      <c r="T10" s="890"/>
      <c r="U10" s="862" t="s">
        <v>362</v>
      </c>
      <c r="V10" s="862"/>
      <c r="W10" s="862"/>
      <c r="X10" s="862"/>
      <c r="Y10" s="862"/>
      <c r="Z10" s="862"/>
      <c r="AA10" s="862"/>
      <c r="AB10" s="862"/>
    </row>
    <row r="11" spans="1:28" ht="16.5" customHeight="1">
      <c r="A11" s="619">
        <v>4</v>
      </c>
      <c r="B11" s="645" t="s">
        <v>531</v>
      </c>
      <c r="C11" s="645" t="s">
        <v>531</v>
      </c>
      <c r="D11" s="723" t="s">
        <v>562</v>
      </c>
      <c r="E11" s="728" t="s">
        <v>533</v>
      </c>
      <c r="F11" s="724">
        <v>21543720</v>
      </c>
      <c r="G11" s="627"/>
      <c r="H11" s="627"/>
      <c r="I11" s="628">
        <f t="shared" si="11"/>
        <v>1795310</v>
      </c>
      <c r="J11" s="628">
        <f t="shared" si="12"/>
        <v>2183850</v>
      </c>
      <c r="K11" s="631">
        <f t="shared" si="13"/>
        <v>969467</v>
      </c>
      <c r="L11" s="631">
        <f t="shared" si="14"/>
        <v>718483</v>
      </c>
      <c r="M11" s="631">
        <f t="shared" si="15"/>
        <v>73644</v>
      </c>
      <c r="N11" s="631">
        <f t="shared" si="16"/>
        <v>226209</v>
      </c>
      <c r="O11" s="631">
        <f t="shared" si="17"/>
        <v>196047</v>
      </c>
      <c r="P11" s="623">
        <f t="shared" si="18"/>
        <v>25522880</v>
      </c>
      <c r="R11" s="885" t="s">
        <v>363</v>
      </c>
      <c r="S11" s="882" t="s">
        <v>364</v>
      </c>
      <c r="T11" s="883"/>
      <c r="U11" s="862" t="s">
        <v>365</v>
      </c>
      <c r="V11" s="862"/>
      <c r="W11" s="862"/>
      <c r="X11" s="862"/>
      <c r="Y11" s="862"/>
      <c r="Z11" s="862"/>
      <c r="AA11" s="862"/>
      <c r="AB11" s="862"/>
    </row>
    <row r="12" spans="1:28" ht="16.5" customHeight="1">
      <c r="A12" s="619">
        <v>5</v>
      </c>
      <c r="B12" s="645" t="s">
        <v>563</v>
      </c>
      <c r="C12" s="645" t="s">
        <v>563</v>
      </c>
      <c r="D12" s="723" t="s">
        <v>562</v>
      </c>
      <c r="E12" s="723" t="s">
        <v>532</v>
      </c>
      <c r="F12" s="724">
        <v>21903720</v>
      </c>
      <c r="G12" s="756">
        <v>840000</v>
      </c>
      <c r="H12" s="629"/>
      <c r="I12" s="628">
        <f t="shared" si="11"/>
        <v>1895310</v>
      </c>
      <c r="J12" s="628">
        <f t="shared" si="12"/>
        <v>2305492</v>
      </c>
      <c r="K12" s="631">
        <f t="shared" si="13"/>
        <v>1023467</v>
      </c>
      <c r="L12" s="631">
        <f t="shared" si="14"/>
        <v>758503</v>
      </c>
      <c r="M12" s="631">
        <f t="shared" si="15"/>
        <v>77746</v>
      </c>
      <c r="N12" s="631">
        <f t="shared" si="16"/>
        <v>238809</v>
      </c>
      <c r="O12" s="631">
        <f t="shared" si="17"/>
        <v>206967</v>
      </c>
      <c r="P12" s="623">
        <f t="shared" si="18"/>
        <v>26944522</v>
      </c>
      <c r="R12" s="886"/>
      <c r="S12" s="882" t="s">
        <v>359</v>
      </c>
      <c r="T12" s="883"/>
      <c r="U12" s="862" t="s">
        <v>396</v>
      </c>
      <c r="V12" s="862"/>
      <c r="W12" s="862"/>
      <c r="X12" s="862"/>
      <c r="Y12" s="862"/>
      <c r="Z12" s="862"/>
      <c r="AA12" s="862"/>
      <c r="AB12" s="862"/>
    </row>
    <row r="13" spans="1:28">
      <c r="A13" s="619">
        <v>6</v>
      </c>
      <c r="B13" s="645" t="s">
        <v>563</v>
      </c>
      <c r="C13" s="645" t="s">
        <v>563</v>
      </c>
      <c r="D13" s="723" t="s">
        <v>562</v>
      </c>
      <c r="E13" s="723" t="s">
        <v>532</v>
      </c>
      <c r="F13" s="724">
        <v>21903720</v>
      </c>
      <c r="G13" s="627">
        <v>840000</v>
      </c>
      <c r="H13" s="629"/>
      <c r="I13" s="628">
        <f t="shared" si="11"/>
        <v>1895310</v>
      </c>
      <c r="J13" s="628">
        <f t="shared" si="12"/>
        <v>2305492</v>
      </c>
      <c r="K13" s="631">
        <f t="shared" si="13"/>
        <v>1023467</v>
      </c>
      <c r="L13" s="631">
        <f t="shared" si="14"/>
        <v>758503</v>
      </c>
      <c r="M13" s="631">
        <f t="shared" si="15"/>
        <v>77746</v>
      </c>
      <c r="N13" s="631">
        <f t="shared" si="16"/>
        <v>238809</v>
      </c>
      <c r="O13" s="631">
        <f t="shared" si="17"/>
        <v>206967</v>
      </c>
      <c r="P13" s="623">
        <f t="shared" si="18"/>
        <v>26944522</v>
      </c>
      <c r="R13" s="887"/>
      <c r="S13" s="882" t="s">
        <v>397</v>
      </c>
      <c r="T13" s="883"/>
      <c r="U13" s="862" t="s">
        <v>398</v>
      </c>
      <c r="V13" s="862"/>
      <c r="W13" s="862"/>
      <c r="X13" s="862"/>
      <c r="Y13" s="862"/>
      <c r="Z13" s="862"/>
      <c r="AA13" s="862"/>
      <c r="AB13" s="862"/>
    </row>
    <row r="14" spans="1:28">
      <c r="A14" s="619">
        <v>7</v>
      </c>
      <c r="B14" s="644" t="s">
        <v>580</v>
      </c>
      <c r="C14" s="645" t="s">
        <v>563</v>
      </c>
      <c r="D14" s="728" t="s">
        <v>581</v>
      </c>
      <c r="E14" s="728" t="s">
        <v>582</v>
      </c>
      <c r="F14" s="724">
        <v>21903720</v>
      </c>
      <c r="G14" s="627"/>
      <c r="H14" s="627"/>
      <c r="I14" s="628">
        <f t="shared" si="11"/>
        <v>1825310</v>
      </c>
      <c r="J14" s="628">
        <f t="shared" si="12"/>
        <v>2220343</v>
      </c>
      <c r="K14" s="631">
        <f t="shared" si="13"/>
        <v>985667</v>
      </c>
      <c r="L14" s="631">
        <f t="shared" si="14"/>
        <v>730489</v>
      </c>
      <c r="M14" s="631">
        <f t="shared" si="15"/>
        <v>74875</v>
      </c>
      <c r="N14" s="631">
        <f t="shared" si="16"/>
        <v>229989</v>
      </c>
      <c r="O14" s="631">
        <f t="shared" si="17"/>
        <v>199323</v>
      </c>
      <c r="P14" s="623">
        <f t="shared" si="18"/>
        <v>25949373</v>
      </c>
    </row>
    <row r="15" spans="1:28">
      <c r="A15" s="619">
        <v>8</v>
      </c>
      <c r="B15" s="644"/>
      <c r="C15" s="645"/>
      <c r="D15" s="516"/>
      <c r="E15" s="516"/>
      <c r="F15" s="626"/>
      <c r="G15" s="627"/>
      <c r="H15" s="627"/>
      <c r="I15" s="628">
        <f t="shared" si="11"/>
        <v>0</v>
      </c>
      <c r="J15" s="628">
        <f t="shared" si="12"/>
        <v>0</v>
      </c>
      <c r="K15" s="631">
        <f t="shared" si="13"/>
        <v>0</v>
      </c>
      <c r="L15" s="631">
        <f t="shared" si="14"/>
        <v>0</v>
      </c>
      <c r="M15" s="631">
        <f t="shared" si="15"/>
        <v>0</v>
      </c>
      <c r="N15" s="631">
        <f t="shared" si="16"/>
        <v>0</v>
      </c>
      <c r="O15" s="631">
        <f t="shared" si="17"/>
        <v>0</v>
      </c>
      <c r="P15" s="623">
        <f t="shared" si="18"/>
        <v>0</v>
      </c>
      <c r="R15" s="635"/>
      <c r="S15" s="639"/>
      <c r="T15" s="639"/>
      <c r="U15" s="639"/>
      <c r="V15" s="639"/>
      <c r="W15" s="639"/>
      <c r="X15" s="639"/>
      <c r="Y15" s="639"/>
      <c r="Z15" s="639"/>
      <c r="AA15" s="639"/>
    </row>
    <row r="16" spans="1:28">
      <c r="A16" s="619">
        <v>9</v>
      </c>
      <c r="B16" s="644"/>
      <c r="C16" s="645"/>
      <c r="D16" s="516"/>
      <c r="E16" s="516"/>
      <c r="F16" s="626"/>
      <c r="G16" s="627"/>
      <c r="H16" s="627"/>
      <c r="I16" s="628">
        <f t="shared" si="11"/>
        <v>0</v>
      </c>
      <c r="J16" s="628">
        <f t="shared" si="12"/>
        <v>0</v>
      </c>
      <c r="K16" s="631">
        <f t="shared" si="13"/>
        <v>0</v>
      </c>
      <c r="L16" s="631">
        <f t="shared" si="14"/>
        <v>0</v>
      </c>
      <c r="M16" s="631">
        <f t="shared" si="15"/>
        <v>0</v>
      </c>
      <c r="N16" s="631">
        <f t="shared" si="16"/>
        <v>0</v>
      </c>
      <c r="O16" s="631">
        <f t="shared" si="17"/>
        <v>0</v>
      </c>
      <c r="P16" s="623">
        <f t="shared" si="18"/>
        <v>0</v>
      </c>
      <c r="R16" s="638"/>
      <c r="S16" s="638"/>
      <c r="T16" s="638"/>
      <c r="U16" s="638"/>
      <c r="V16" s="638"/>
      <c r="W16" s="638"/>
      <c r="X16" s="638"/>
      <c r="Y16" s="638"/>
      <c r="Z16" s="638"/>
      <c r="AA16" s="638"/>
    </row>
    <row r="17" spans="1:27" ht="16.5" customHeight="1">
      <c r="A17" s="619">
        <v>10</v>
      </c>
      <c r="B17" s="644"/>
      <c r="C17" s="645"/>
      <c r="D17" s="516"/>
      <c r="E17" s="516"/>
      <c r="F17" s="626"/>
      <c r="G17" s="627"/>
      <c r="H17" s="627"/>
      <c r="I17" s="628">
        <f t="shared" si="11"/>
        <v>0</v>
      </c>
      <c r="J17" s="628">
        <f t="shared" si="12"/>
        <v>0</v>
      </c>
      <c r="K17" s="631">
        <f t="shared" si="13"/>
        <v>0</v>
      </c>
      <c r="L17" s="631">
        <f t="shared" si="14"/>
        <v>0</v>
      </c>
      <c r="M17" s="631">
        <f t="shared" si="15"/>
        <v>0</v>
      </c>
      <c r="N17" s="631">
        <f t="shared" si="16"/>
        <v>0</v>
      </c>
      <c r="O17" s="631">
        <f t="shared" si="17"/>
        <v>0</v>
      </c>
      <c r="P17" s="623">
        <f t="shared" si="18"/>
        <v>0</v>
      </c>
      <c r="R17" s="638"/>
      <c r="S17" s="640"/>
      <c r="T17" s="640"/>
      <c r="U17" s="638"/>
      <c r="V17" s="638"/>
      <c r="W17" s="638"/>
      <c r="X17" s="638"/>
      <c r="Y17" s="638"/>
      <c r="Z17" s="638"/>
      <c r="AA17" s="638"/>
    </row>
    <row r="18" spans="1:27" ht="16.5" customHeight="1">
      <c r="A18" s="619">
        <v>11</v>
      </c>
      <c r="B18" s="644"/>
      <c r="C18" s="645"/>
      <c r="D18" s="516"/>
      <c r="E18" s="516"/>
      <c r="F18" s="626"/>
      <c r="G18" s="627"/>
      <c r="H18" s="627"/>
      <c r="I18" s="628">
        <f t="shared" si="11"/>
        <v>0</v>
      </c>
      <c r="J18" s="628">
        <f t="shared" si="12"/>
        <v>0</v>
      </c>
      <c r="K18" s="631">
        <f t="shared" si="13"/>
        <v>0</v>
      </c>
      <c r="L18" s="631">
        <f t="shared" si="14"/>
        <v>0</v>
      </c>
      <c r="M18" s="631">
        <f t="shared" si="15"/>
        <v>0</v>
      </c>
      <c r="N18" s="631">
        <f t="shared" si="16"/>
        <v>0</v>
      </c>
      <c r="O18" s="631">
        <f t="shared" si="17"/>
        <v>0</v>
      </c>
      <c r="P18" s="623">
        <f t="shared" si="18"/>
        <v>0</v>
      </c>
      <c r="R18" s="638"/>
      <c r="S18" s="640"/>
      <c r="T18" s="640"/>
      <c r="U18" s="638"/>
      <c r="V18" s="638"/>
      <c r="W18" s="638"/>
      <c r="X18" s="638"/>
      <c r="Y18" s="638"/>
      <c r="Z18" s="638"/>
      <c r="AA18" s="638"/>
    </row>
    <row r="19" spans="1:27" ht="16.5" customHeight="1">
      <c r="A19" s="619">
        <v>12</v>
      </c>
      <c r="B19" s="644"/>
      <c r="C19" s="645"/>
      <c r="D19" s="516"/>
      <c r="E19" s="516"/>
      <c r="F19" s="626"/>
      <c r="G19" s="627"/>
      <c r="H19" s="627"/>
      <c r="I19" s="628">
        <f t="shared" si="11"/>
        <v>0</v>
      </c>
      <c r="J19" s="628">
        <f t="shared" si="12"/>
        <v>0</v>
      </c>
      <c r="K19" s="631">
        <f t="shared" si="13"/>
        <v>0</v>
      </c>
      <c r="L19" s="631">
        <f t="shared" si="14"/>
        <v>0</v>
      </c>
      <c r="M19" s="631">
        <f t="shared" si="15"/>
        <v>0</v>
      </c>
      <c r="N19" s="631">
        <f t="shared" si="16"/>
        <v>0</v>
      </c>
      <c r="O19" s="631">
        <f t="shared" si="17"/>
        <v>0</v>
      </c>
      <c r="P19" s="623">
        <f t="shared" si="18"/>
        <v>0</v>
      </c>
      <c r="R19" s="638"/>
      <c r="S19" s="638"/>
      <c r="T19" s="638"/>
      <c r="U19" s="638"/>
      <c r="V19" s="638"/>
      <c r="W19" s="638"/>
      <c r="X19" s="638"/>
      <c r="Y19" s="638"/>
      <c r="Z19" s="638"/>
      <c r="AA19" s="638"/>
    </row>
    <row r="20" spans="1:27" ht="16.5" customHeight="1">
      <c r="A20" s="619">
        <v>13</v>
      </c>
      <c r="B20" s="644"/>
      <c r="C20" s="645"/>
      <c r="D20" s="516"/>
      <c r="E20" s="516"/>
      <c r="F20" s="626"/>
      <c r="G20" s="627"/>
      <c r="H20" s="629"/>
      <c r="I20" s="628">
        <f t="shared" si="11"/>
        <v>0</v>
      </c>
      <c r="J20" s="628">
        <f t="shared" si="12"/>
        <v>0</v>
      </c>
      <c r="K20" s="631">
        <f t="shared" si="13"/>
        <v>0</v>
      </c>
      <c r="L20" s="631">
        <f t="shared" si="14"/>
        <v>0</v>
      </c>
      <c r="M20" s="631">
        <f t="shared" si="15"/>
        <v>0</v>
      </c>
      <c r="N20" s="631">
        <f t="shared" si="16"/>
        <v>0</v>
      </c>
      <c r="O20" s="631">
        <f t="shared" si="17"/>
        <v>0</v>
      </c>
      <c r="P20" s="623">
        <f t="shared" si="18"/>
        <v>0</v>
      </c>
      <c r="R20" s="636"/>
      <c r="S20" s="640"/>
      <c r="T20" s="640"/>
      <c r="U20" s="638"/>
      <c r="V20" s="638"/>
      <c r="W20" s="638"/>
      <c r="X20" s="638"/>
      <c r="Y20" s="638"/>
      <c r="Z20" s="638"/>
      <c r="AA20" s="638"/>
    </row>
    <row r="21" spans="1:27" ht="16.5" customHeight="1">
      <c r="A21" s="619">
        <v>14</v>
      </c>
      <c r="B21" s="644"/>
      <c r="C21" s="645"/>
      <c r="D21" s="516"/>
      <c r="E21" s="516"/>
      <c r="F21" s="626"/>
      <c r="G21" s="627"/>
      <c r="H21" s="629"/>
      <c r="I21" s="628">
        <f t="shared" si="11"/>
        <v>0</v>
      </c>
      <c r="J21" s="628">
        <f t="shared" si="12"/>
        <v>0</v>
      </c>
      <c r="K21" s="631">
        <f t="shared" si="13"/>
        <v>0</v>
      </c>
      <c r="L21" s="631">
        <f t="shared" si="14"/>
        <v>0</v>
      </c>
      <c r="M21" s="631">
        <f t="shared" si="15"/>
        <v>0</v>
      </c>
      <c r="N21" s="631">
        <f t="shared" si="16"/>
        <v>0</v>
      </c>
      <c r="O21" s="631">
        <f t="shared" si="17"/>
        <v>0</v>
      </c>
      <c r="P21" s="623">
        <f t="shared" si="18"/>
        <v>0</v>
      </c>
      <c r="R21" s="637"/>
      <c r="S21" s="640"/>
      <c r="T21" s="640"/>
      <c r="U21" s="638"/>
      <c r="V21" s="638"/>
      <c r="W21" s="638"/>
      <c r="X21" s="638"/>
      <c r="Y21" s="638"/>
      <c r="Z21" s="638"/>
      <c r="AA21" s="638"/>
    </row>
    <row r="22" spans="1:27" ht="16.5" customHeight="1">
      <c r="A22" s="619">
        <v>15</v>
      </c>
      <c r="B22" s="644"/>
      <c r="C22" s="645"/>
      <c r="D22" s="516"/>
      <c r="E22" s="516"/>
      <c r="F22" s="626"/>
      <c r="G22" s="629"/>
      <c r="H22" s="629"/>
      <c r="I22" s="628">
        <f t="shared" si="11"/>
        <v>0</v>
      </c>
      <c r="J22" s="628">
        <f t="shared" si="12"/>
        <v>0</v>
      </c>
      <c r="K22" s="631">
        <f t="shared" si="13"/>
        <v>0</v>
      </c>
      <c r="L22" s="631">
        <f t="shared" si="14"/>
        <v>0</v>
      </c>
      <c r="M22" s="631">
        <f t="shared" si="15"/>
        <v>0</v>
      </c>
      <c r="N22" s="631">
        <f t="shared" si="16"/>
        <v>0</v>
      </c>
      <c r="O22" s="631">
        <f t="shared" si="17"/>
        <v>0</v>
      </c>
      <c r="P22" s="623">
        <f t="shared" si="18"/>
        <v>0</v>
      </c>
    </row>
    <row r="23" spans="1:27" ht="16.5" customHeight="1">
      <c r="A23" s="619">
        <v>16</v>
      </c>
      <c r="B23" s="644"/>
      <c r="C23" s="645"/>
      <c r="D23" s="516"/>
      <c r="E23" s="516"/>
      <c r="F23" s="626"/>
      <c r="G23" s="629"/>
      <c r="H23" s="629"/>
      <c r="I23" s="628">
        <f t="shared" si="11"/>
        <v>0</v>
      </c>
      <c r="J23" s="628">
        <f t="shared" si="12"/>
        <v>0</v>
      </c>
      <c r="K23" s="631">
        <f t="shared" si="13"/>
        <v>0</v>
      </c>
      <c r="L23" s="631">
        <f t="shared" si="14"/>
        <v>0</v>
      </c>
      <c r="M23" s="631">
        <f t="shared" si="15"/>
        <v>0</v>
      </c>
      <c r="N23" s="631">
        <f t="shared" si="16"/>
        <v>0</v>
      </c>
      <c r="O23" s="631">
        <f t="shared" si="17"/>
        <v>0</v>
      </c>
      <c r="P23" s="623">
        <f t="shared" si="18"/>
        <v>0</v>
      </c>
    </row>
    <row r="24" spans="1:27">
      <c r="A24" s="619">
        <v>17</v>
      </c>
      <c r="B24" s="644"/>
      <c r="C24" s="645"/>
      <c r="D24" s="516"/>
      <c r="E24" s="516"/>
      <c r="F24" s="626"/>
      <c r="G24" s="627"/>
      <c r="H24" s="627"/>
      <c r="I24" s="628">
        <f t="shared" si="11"/>
        <v>0</v>
      </c>
      <c r="J24" s="628">
        <f t="shared" si="12"/>
        <v>0</v>
      </c>
      <c r="K24" s="631">
        <f t="shared" si="13"/>
        <v>0</v>
      </c>
      <c r="L24" s="631">
        <f t="shared" si="14"/>
        <v>0</v>
      </c>
      <c r="M24" s="631">
        <f t="shared" si="15"/>
        <v>0</v>
      </c>
      <c r="N24" s="631">
        <f t="shared" si="16"/>
        <v>0</v>
      </c>
      <c r="O24" s="631">
        <f t="shared" si="17"/>
        <v>0</v>
      </c>
      <c r="P24" s="623">
        <f t="shared" si="18"/>
        <v>0</v>
      </c>
    </row>
    <row r="25" spans="1:27">
      <c r="A25" s="619">
        <v>18</v>
      </c>
      <c r="B25" s="644"/>
      <c r="C25" s="645"/>
      <c r="D25" s="516"/>
      <c r="E25" s="516"/>
      <c r="F25" s="626"/>
      <c r="G25" s="627"/>
      <c r="H25" s="627"/>
      <c r="I25" s="628">
        <f t="shared" si="11"/>
        <v>0</v>
      </c>
      <c r="J25" s="628">
        <f t="shared" si="12"/>
        <v>0</v>
      </c>
      <c r="K25" s="631">
        <f t="shared" si="13"/>
        <v>0</v>
      </c>
      <c r="L25" s="631">
        <f t="shared" si="14"/>
        <v>0</v>
      </c>
      <c r="M25" s="631">
        <f t="shared" si="15"/>
        <v>0</v>
      </c>
      <c r="N25" s="631">
        <f t="shared" si="16"/>
        <v>0</v>
      </c>
      <c r="O25" s="631">
        <f t="shared" si="17"/>
        <v>0</v>
      </c>
      <c r="P25" s="623">
        <f t="shared" si="18"/>
        <v>0</v>
      </c>
    </row>
    <row r="26" spans="1:27">
      <c r="A26" s="619">
        <v>19</v>
      </c>
      <c r="B26" s="644"/>
      <c r="C26" s="645"/>
      <c r="D26" s="516"/>
      <c r="E26" s="516"/>
      <c r="F26" s="626"/>
      <c r="G26" s="627"/>
      <c r="H26" s="629"/>
      <c r="I26" s="628">
        <f t="shared" si="11"/>
        <v>0</v>
      </c>
      <c r="J26" s="628">
        <f t="shared" si="12"/>
        <v>0</v>
      </c>
      <c r="K26" s="631">
        <f t="shared" si="13"/>
        <v>0</v>
      </c>
      <c r="L26" s="631">
        <f t="shared" si="14"/>
        <v>0</v>
      </c>
      <c r="M26" s="631">
        <f t="shared" si="15"/>
        <v>0</v>
      </c>
      <c r="N26" s="631">
        <f t="shared" si="16"/>
        <v>0</v>
      </c>
      <c r="O26" s="631">
        <f t="shared" si="17"/>
        <v>0</v>
      </c>
      <c r="P26" s="623">
        <f t="shared" si="18"/>
        <v>0</v>
      </c>
    </row>
    <row r="27" spans="1:27">
      <c r="A27" s="619">
        <v>20</v>
      </c>
      <c r="B27" s="644"/>
      <c r="C27" s="645"/>
      <c r="D27" s="516"/>
      <c r="E27" s="516"/>
      <c r="F27" s="626"/>
      <c r="G27" s="627"/>
      <c r="H27" s="629"/>
      <c r="I27" s="628">
        <f t="shared" si="11"/>
        <v>0</v>
      </c>
      <c r="J27" s="628">
        <f t="shared" si="12"/>
        <v>0</v>
      </c>
      <c r="K27" s="631">
        <f t="shared" si="13"/>
        <v>0</v>
      </c>
      <c r="L27" s="631">
        <f t="shared" si="14"/>
        <v>0</v>
      </c>
      <c r="M27" s="631">
        <f t="shared" si="15"/>
        <v>0</v>
      </c>
      <c r="N27" s="631">
        <f t="shared" si="16"/>
        <v>0</v>
      </c>
      <c r="O27" s="631">
        <f t="shared" si="17"/>
        <v>0</v>
      </c>
      <c r="P27" s="623">
        <f t="shared" si="18"/>
        <v>0</v>
      </c>
    </row>
    <row r="28" spans="1:27">
      <c r="A28" s="619">
        <v>21</v>
      </c>
      <c r="B28" s="644"/>
      <c r="C28" s="645"/>
      <c r="D28" s="516"/>
      <c r="E28" s="516"/>
      <c r="F28" s="626"/>
      <c r="G28" s="627"/>
      <c r="H28" s="627"/>
      <c r="I28" s="628">
        <f t="shared" si="11"/>
        <v>0</v>
      </c>
      <c r="J28" s="628">
        <f t="shared" si="12"/>
        <v>0</v>
      </c>
      <c r="K28" s="631">
        <f t="shared" si="13"/>
        <v>0</v>
      </c>
      <c r="L28" s="631">
        <f t="shared" si="14"/>
        <v>0</v>
      </c>
      <c r="M28" s="631">
        <f t="shared" si="15"/>
        <v>0</v>
      </c>
      <c r="N28" s="631">
        <f t="shared" si="16"/>
        <v>0</v>
      </c>
      <c r="O28" s="631">
        <f t="shared" si="17"/>
        <v>0</v>
      </c>
      <c r="P28" s="623">
        <f t="shared" si="18"/>
        <v>0</v>
      </c>
    </row>
    <row r="29" spans="1:27">
      <c r="A29" s="619">
        <v>22</v>
      </c>
      <c r="B29" s="644"/>
      <c r="C29" s="645"/>
      <c r="D29" s="516"/>
      <c r="E29" s="516"/>
      <c r="F29" s="626"/>
      <c r="G29" s="627"/>
      <c r="H29" s="627"/>
      <c r="I29" s="628">
        <f t="shared" si="11"/>
        <v>0</v>
      </c>
      <c r="J29" s="628">
        <f t="shared" si="12"/>
        <v>0</v>
      </c>
      <c r="K29" s="631">
        <f t="shared" si="13"/>
        <v>0</v>
      </c>
      <c r="L29" s="631">
        <f t="shared" si="14"/>
        <v>0</v>
      </c>
      <c r="M29" s="631">
        <f t="shared" si="15"/>
        <v>0</v>
      </c>
      <c r="N29" s="631">
        <f t="shared" si="16"/>
        <v>0</v>
      </c>
      <c r="O29" s="631">
        <f t="shared" si="17"/>
        <v>0</v>
      </c>
      <c r="P29" s="623">
        <f t="shared" si="18"/>
        <v>0</v>
      </c>
    </row>
    <row r="30" spans="1:27">
      <c r="A30" s="619">
        <v>23</v>
      </c>
      <c r="B30" s="644"/>
      <c r="C30" s="645"/>
      <c r="D30" s="516"/>
      <c r="E30" s="516"/>
      <c r="F30" s="626"/>
      <c r="G30" s="627"/>
      <c r="H30" s="627"/>
      <c r="I30" s="628">
        <f t="shared" si="11"/>
        <v>0</v>
      </c>
      <c r="J30" s="628">
        <f t="shared" si="12"/>
        <v>0</v>
      </c>
      <c r="K30" s="631">
        <f t="shared" si="13"/>
        <v>0</v>
      </c>
      <c r="L30" s="631">
        <f t="shared" si="14"/>
        <v>0</v>
      </c>
      <c r="M30" s="631">
        <f t="shared" si="15"/>
        <v>0</v>
      </c>
      <c r="N30" s="631">
        <f t="shared" si="16"/>
        <v>0</v>
      </c>
      <c r="O30" s="631">
        <f t="shared" si="17"/>
        <v>0</v>
      </c>
      <c r="P30" s="623">
        <f t="shared" si="18"/>
        <v>0</v>
      </c>
    </row>
    <row r="31" spans="1:27">
      <c r="A31" s="619">
        <v>24</v>
      </c>
      <c r="B31" s="644"/>
      <c r="C31" s="645"/>
      <c r="D31" s="516"/>
      <c r="E31" s="516"/>
      <c r="F31" s="626"/>
      <c r="G31" s="627"/>
      <c r="H31" s="627"/>
      <c r="I31" s="628">
        <f t="shared" si="11"/>
        <v>0</v>
      </c>
      <c r="J31" s="628">
        <f t="shared" si="12"/>
        <v>0</v>
      </c>
      <c r="K31" s="631">
        <f t="shared" si="13"/>
        <v>0</v>
      </c>
      <c r="L31" s="631">
        <f t="shared" si="14"/>
        <v>0</v>
      </c>
      <c r="M31" s="631">
        <f t="shared" si="15"/>
        <v>0</v>
      </c>
      <c r="N31" s="631">
        <f t="shared" si="16"/>
        <v>0</v>
      </c>
      <c r="O31" s="631">
        <f t="shared" si="17"/>
        <v>0</v>
      </c>
      <c r="P31" s="623">
        <f t="shared" si="18"/>
        <v>0</v>
      </c>
      <c r="Q31" s="622"/>
    </row>
    <row r="32" spans="1:27">
      <c r="A32" s="619">
        <v>25</v>
      </c>
      <c r="B32" s="644"/>
      <c r="C32" s="645"/>
      <c r="D32" s="516"/>
      <c r="E32" s="516"/>
      <c r="F32" s="626"/>
      <c r="G32" s="627"/>
      <c r="H32" s="627"/>
      <c r="I32" s="628">
        <f t="shared" si="11"/>
        <v>0</v>
      </c>
      <c r="J32" s="628">
        <f t="shared" ref="J32:J55" si="19">SUM(K32:O32)</f>
        <v>0</v>
      </c>
      <c r="K32" s="631">
        <f t="shared" si="13"/>
        <v>0</v>
      </c>
      <c r="L32" s="631">
        <f t="shared" si="14"/>
        <v>0</v>
      </c>
      <c r="M32" s="631">
        <f t="shared" si="15"/>
        <v>0</v>
      </c>
      <c r="N32" s="631">
        <f t="shared" si="16"/>
        <v>0</v>
      </c>
      <c r="O32" s="631">
        <f t="shared" si="17"/>
        <v>0</v>
      </c>
      <c r="P32" s="623">
        <f t="shared" ref="P32:P55" si="20">SUM(F32:J32)</f>
        <v>0</v>
      </c>
    </row>
    <row r="33" spans="1:27">
      <c r="A33" s="619">
        <v>26</v>
      </c>
      <c r="B33" s="644"/>
      <c r="C33" s="645"/>
      <c r="D33" s="516"/>
      <c r="E33" s="516"/>
      <c r="F33" s="626"/>
      <c r="G33" s="627"/>
      <c r="H33" s="627"/>
      <c r="I33" s="628">
        <f t="shared" si="11"/>
        <v>0</v>
      </c>
      <c r="J33" s="628">
        <f t="shared" si="19"/>
        <v>0</v>
      </c>
      <c r="K33" s="631">
        <f t="shared" si="13"/>
        <v>0</v>
      </c>
      <c r="L33" s="631">
        <f t="shared" si="14"/>
        <v>0</v>
      </c>
      <c r="M33" s="631">
        <f t="shared" si="15"/>
        <v>0</v>
      </c>
      <c r="N33" s="631">
        <f t="shared" si="16"/>
        <v>0</v>
      </c>
      <c r="O33" s="631">
        <f t="shared" si="17"/>
        <v>0</v>
      </c>
      <c r="P33" s="623">
        <f t="shared" si="20"/>
        <v>0</v>
      </c>
      <c r="R33" s="635"/>
      <c r="S33" s="639"/>
      <c r="T33" s="639"/>
      <c r="U33" s="639"/>
      <c r="V33" s="639"/>
      <c r="W33" s="639"/>
      <c r="X33" s="639"/>
      <c r="Y33" s="639"/>
      <c r="Z33" s="639"/>
      <c r="AA33" s="639"/>
    </row>
    <row r="34" spans="1:27">
      <c r="A34" s="619">
        <v>27</v>
      </c>
      <c r="B34" s="644"/>
      <c r="C34" s="645"/>
      <c r="D34" s="516"/>
      <c r="E34" s="516"/>
      <c r="F34" s="626"/>
      <c r="G34" s="627"/>
      <c r="H34" s="627"/>
      <c r="I34" s="628">
        <f t="shared" si="11"/>
        <v>0</v>
      </c>
      <c r="J34" s="628">
        <f t="shared" si="19"/>
        <v>0</v>
      </c>
      <c r="K34" s="631">
        <f t="shared" si="13"/>
        <v>0</v>
      </c>
      <c r="L34" s="631">
        <f t="shared" si="14"/>
        <v>0</v>
      </c>
      <c r="M34" s="631">
        <f t="shared" si="15"/>
        <v>0</v>
      </c>
      <c r="N34" s="631">
        <f t="shared" si="16"/>
        <v>0</v>
      </c>
      <c r="O34" s="631">
        <f t="shared" si="17"/>
        <v>0</v>
      </c>
      <c r="P34" s="623">
        <f t="shared" si="20"/>
        <v>0</v>
      </c>
      <c r="R34" s="638"/>
      <c r="S34" s="638"/>
      <c r="T34" s="638"/>
      <c r="U34" s="638"/>
      <c r="V34" s="638"/>
      <c r="W34" s="638"/>
      <c r="X34" s="638"/>
      <c r="Y34" s="638"/>
      <c r="Z34" s="638"/>
      <c r="AA34" s="638"/>
    </row>
    <row r="35" spans="1:27">
      <c r="A35" s="619">
        <v>28</v>
      </c>
      <c r="B35" s="644"/>
      <c r="C35" s="645"/>
      <c r="D35" s="516"/>
      <c r="E35" s="516"/>
      <c r="F35" s="626"/>
      <c r="G35" s="627"/>
      <c r="H35" s="627"/>
      <c r="I35" s="628">
        <f t="shared" si="11"/>
        <v>0</v>
      </c>
      <c r="J35" s="628">
        <f t="shared" si="19"/>
        <v>0</v>
      </c>
      <c r="K35" s="631">
        <f t="shared" si="13"/>
        <v>0</v>
      </c>
      <c r="L35" s="631">
        <f t="shared" si="14"/>
        <v>0</v>
      </c>
      <c r="M35" s="631">
        <f t="shared" si="15"/>
        <v>0</v>
      </c>
      <c r="N35" s="631">
        <f t="shared" si="16"/>
        <v>0</v>
      </c>
      <c r="O35" s="631">
        <f t="shared" si="17"/>
        <v>0</v>
      </c>
      <c r="P35" s="623">
        <f t="shared" si="20"/>
        <v>0</v>
      </c>
      <c r="R35" s="638"/>
      <c r="S35" s="640"/>
      <c r="T35" s="640"/>
      <c r="U35" s="638"/>
      <c r="V35" s="638"/>
      <c r="W35" s="638"/>
      <c r="X35" s="638"/>
      <c r="Y35" s="638"/>
      <c r="Z35" s="638"/>
      <c r="AA35" s="638"/>
    </row>
    <row r="36" spans="1:27">
      <c r="A36" s="619">
        <v>29</v>
      </c>
      <c r="B36" s="644"/>
      <c r="C36" s="645"/>
      <c r="D36" s="516"/>
      <c r="E36" s="516"/>
      <c r="F36" s="626"/>
      <c r="G36" s="627"/>
      <c r="H36" s="627"/>
      <c r="I36" s="628">
        <f t="shared" si="11"/>
        <v>0</v>
      </c>
      <c r="J36" s="628">
        <f t="shared" si="19"/>
        <v>0</v>
      </c>
      <c r="K36" s="631">
        <f t="shared" si="13"/>
        <v>0</v>
      </c>
      <c r="L36" s="631">
        <f t="shared" si="14"/>
        <v>0</v>
      </c>
      <c r="M36" s="631">
        <f t="shared" si="15"/>
        <v>0</v>
      </c>
      <c r="N36" s="631">
        <f t="shared" si="16"/>
        <v>0</v>
      </c>
      <c r="O36" s="631">
        <f t="shared" si="17"/>
        <v>0</v>
      </c>
      <c r="P36" s="623">
        <f t="shared" si="20"/>
        <v>0</v>
      </c>
      <c r="R36" s="638"/>
      <c r="S36" s="640"/>
      <c r="T36" s="640"/>
      <c r="U36" s="638"/>
      <c r="V36" s="638"/>
      <c r="W36" s="638"/>
      <c r="X36" s="638"/>
      <c r="Y36" s="638"/>
      <c r="Z36" s="638"/>
      <c r="AA36" s="638"/>
    </row>
    <row r="37" spans="1:27">
      <c r="A37" s="619">
        <v>30</v>
      </c>
      <c r="B37" s="644"/>
      <c r="C37" s="645"/>
      <c r="D37" s="516"/>
      <c r="E37" s="516"/>
      <c r="F37" s="626"/>
      <c r="G37" s="627"/>
      <c r="H37" s="627"/>
      <c r="I37" s="628">
        <f t="shared" si="11"/>
        <v>0</v>
      </c>
      <c r="J37" s="628">
        <f t="shared" si="19"/>
        <v>0</v>
      </c>
      <c r="K37" s="631">
        <f t="shared" si="13"/>
        <v>0</v>
      </c>
      <c r="L37" s="631">
        <f t="shared" si="14"/>
        <v>0</v>
      </c>
      <c r="M37" s="631">
        <f t="shared" si="15"/>
        <v>0</v>
      </c>
      <c r="N37" s="631">
        <f t="shared" si="16"/>
        <v>0</v>
      </c>
      <c r="O37" s="631">
        <f t="shared" si="17"/>
        <v>0</v>
      </c>
      <c r="P37" s="623">
        <f t="shared" si="20"/>
        <v>0</v>
      </c>
      <c r="R37" s="638"/>
      <c r="S37" s="638"/>
      <c r="T37" s="638"/>
      <c r="U37" s="638"/>
      <c r="V37" s="638"/>
      <c r="W37" s="638"/>
      <c r="X37" s="638"/>
      <c r="Y37" s="638"/>
      <c r="Z37" s="638"/>
      <c r="AA37" s="638"/>
    </row>
    <row r="38" spans="1:27">
      <c r="A38" s="619">
        <v>31</v>
      </c>
      <c r="B38" s="644"/>
      <c r="C38" s="645"/>
      <c r="D38" s="516"/>
      <c r="E38" s="516"/>
      <c r="F38" s="626"/>
      <c r="G38" s="627"/>
      <c r="H38" s="629"/>
      <c r="I38" s="628">
        <f t="shared" si="11"/>
        <v>0</v>
      </c>
      <c r="J38" s="628">
        <f t="shared" si="19"/>
        <v>0</v>
      </c>
      <c r="K38" s="631">
        <f t="shared" si="13"/>
        <v>0</v>
      </c>
      <c r="L38" s="631">
        <f t="shared" si="14"/>
        <v>0</v>
      </c>
      <c r="M38" s="631">
        <f t="shared" si="15"/>
        <v>0</v>
      </c>
      <c r="N38" s="631">
        <f t="shared" si="16"/>
        <v>0</v>
      </c>
      <c r="O38" s="631">
        <f t="shared" si="17"/>
        <v>0</v>
      </c>
      <c r="P38" s="623">
        <f t="shared" si="20"/>
        <v>0</v>
      </c>
      <c r="R38" s="636"/>
      <c r="S38" s="640"/>
      <c r="T38" s="640"/>
      <c r="U38" s="638"/>
      <c r="V38" s="638"/>
      <c r="W38" s="638"/>
      <c r="X38" s="638"/>
      <c r="Y38" s="638"/>
      <c r="Z38" s="638"/>
      <c r="AA38" s="638"/>
    </row>
    <row r="39" spans="1:27">
      <c r="A39" s="619">
        <v>32</v>
      </c>
      <c r="B39" s="644"/>
      <c r="C39" s="645"/>
      <c r="D39" s="516"/>
      <c r="E39" s="516"/>
      <c r="F39" s="626"/>
      <c r="G39" s="627"/>
      <c r="H39" s="629"/>
      <c r="I39" s="628">
        <f t="shared" si="11"/>
        <v>0</v>
      </c>
      <c r="J39" s="628">
        <f t="shared" si="19"/>
        <v>0</v>
      </c>
      <c r="K39" s="631">
        <f t="shared" si="13"/>
        <v>0</v>
      </c>
      <c r="L39" s="631">
        <f t="shared" si="14"/>
        <v>0</v>
      </c>
      <c r="M39" s="631">
        <f t="shared" si="15"/>
        <v>0</v>
      </c>
      <c r="N39" s="631">
        <f t="shared" si="16"/>
        <v>0</v>
      </c>
      <c r="O39" s="631">
        <f t="shared" si="17"/>
        <v>0</v>
      </c>
      <c r="P39" s="623">
        <f t="shared" si="20"/>
        <v>0</v>
      </c>
      <c r="R39" s="637"/>
      <c r="S39" s="640"/>
      <c r="T39" s="640"/>
      <c r="U39" s="638"/>
      <c r="V39" s="638"/>
      <c r="W39" s="638"/>
      <c r="X39" s="638"/>
      <c r="Y39" s="638"/>
      <c r="Z39" s="638"/>
      <c r="AA39" s="638"/>
    </row>
    <row r="40" spans="1:27">
      <c r="A40" s="619">
        <v>33</v>
      </c>
      <c r="B40" s="644"/>
      <c r="C40" s="645"/>
      <c r="D40" s="516"/>
      <c r="E40" s="516"/>
      <c r="F40" s="626"/>
      <c r="G40" s="629"/>
      <c r="H40" s="629"/>
      <c r="I40" s="628">
        <f t="shared" si="11"/>
        <v>0</v>
      </c>
      <c r="J40" s="628">
        <f t="shared" si="19"/>
        <v>0</v>
      </c>
      <c r="K40" s="631">
        <f t="shared" si="13"/>
        <v>0</v>
      </c>
      <c r="L40" s="631">
        <f t="shared" si="14"/>
        <v>0</v>
      </c>
      <c r="M40" s="631">
        <f t="shared" si="15"/>
        <v>0</v>
      </c>
      <c r="N40" s="631">
        <f t="shared" si="16"/>
        <v>0</v>
      </c>
      <c r="O40" s="631">
        <f t="shared" si="17"/>
        <v>0</v>
      </c>
      <c r="P40" s="623">
        <f t="shared" si="20"/>
        <v>0</v>
      </c>
    </row>
    <row r="41" spans="1:27">
      <c r="A41" s="619">
        <v>34</v>
      </c>
      <c r="B41" s="644"/>
      <c r="C41" s="645"/>
      <c r="D41" s="516"/>
      <c r="E41" s="516"/>
      <c r="F41" s="626"/>
      <c r="G41" s="629"/>
      <c r="H41" s="629"/>
      <c r="I41" s="628">
        <f t="shared" si="11"/>
        <v>0</v>
      </c>
      <c r="J41" s="628">
        <f t="shared" si="19"/>
        <v>0</v>
      </c>
      <c r="K41" s="631">
        <f t="shared" si="13"/>
        <v>0</v>
      </c>
      <c r="L41" s="631">
        <f t="shared" si="14"/>
        <v>0</v>
      </c>
      <c r="M41" s="631">
        <f t="shared" si="15"/>
        <v>0</v>
      </c>
      <c r="N41" s="631">
        <f t="shared" si="16"/>
        <v>0</v>
      </c>
      <c r="O41" s="631">
        <f t="shared" si="17"/>
        <v>0</v>
      </c>
      <c r="P41" s="623">
        <f t="shared" si="20"/>
        <v>0</v>
      </c>
    </row>
    <row r="42" spans="1:27">
      <c r="A42" s="619">
        <v>35</v>
      </c>
      <c r="B42" s="644"/>
      <c r="C42" s="645"/>
      <c r="D42" s="516"/>
      <c r="E42" s="516"/>
      <c r="F42" s="626"/>
      <c r="G42" s="627"/>
      <c r="H42" s="627"/>
      <c r="I42" s="628">
        <f t="shared" si="11"/>
        <v>0</v>
      </c>
      <c r="J42" s="628">
        <f t="shared" si="19"/>
        <v>0</v>
      </c>
      <c r="K42" s="631">
        <f t="shared" si="13"/>
        <v>0</v>
      </c>
      <c r="L42" s="631">
        <f t="shared" si="14"/>
        <v>0</v>
      </c>
      <c r="M42" s="631">
        <f t="shared" si="15"/>
        <v>0</v>
      </c>
      <c r="N42" s="631">
        <f t="shared" si="16"/>
        <v>0</v>
      </c>
      <c r="O42" s="631">
        <f t="shared" si="17"/>
        <v>0</v>
      </c>
      <c r="P42" s="623">
        <f t="shared" si="20"/>
        <v>0</v>
      </c>
    </row>
    <row r="43" spans="1:27">
      <c r="A43" s="619">
        <v>36</v>
      </c>
      <c r="B43" s="644"/>
      <c r="C43" s="645"/>
      <c r="D43" s="516"/>
      <c r="E43" s="516"/>
      <c r="F43" s="626"/>
      <c r="G43" s="627"/>
      <c r="H43" s="627"/>
      <c r="I43" s="628">
        <f t="shared" si="11"/>
        <v>0</v>
      </c>
      <c r="J43" s="628">
        <f t="shared" si="19"/>
        <v>0</v>
      </c>
      <c r="K43" s="631">
        <f t="shared" si="13"/>
        <v>0</v>
      </c>
      <c r="L43" s="631">
        <f t="shared" si="14"/>
        <v>0</v>
      </c>
      <c r="M43" s="631">
        <f t="shared" si="15"/>
        <v>0</v>
      </c>
      <c r="N43" s="631">
        <f t="shared" si="16"/>
        <v>0</v>
      </c>
      <c r="O43" s="631">
        <f t="shared" si="17"/>
        <v>0</v>
      </c>
      <c r="P43" s="623">
        <f t="shared" si="20"/>
        <v>0</v>
      </c>
    </row>
    <row r="44" spans="1:27">
      <c r="A44" s="619">
        <v>37</v>
      </c>
      <c r="B44" s="644"/>
      <c r="C44" s="645"/>
      <c r="D44" s="516"/>
      <c r="E44" s="516"/>
      <c r="F44" s="626"/>
      <c r="G44" s="627"/>
      <c r="H44" s="629"/>
      <c r="I44" s="628">
        <f t="shared" si="11"/>
        <v>0</v>
      </c>
      <c r="J44" s="628">
        <f t="shared" si="19"/>
        <v>0</v>
      </c>
      <c r="K44" s="631">
        <f t="shared" si="13"/>
        <v>0</v>
      </c>
      <c r="L44" s="631">
        <f t="shared" si="14"/>
        <v>0</v>
      </c>
      <c r="M44" s="631">
        <f t="shared" si="15"/>
        <v>0</v>
      </c>
      <c r="N44" s="631">
        <f t="shared" si="16"/>
        <v>0</v>
      </c>
      <c r="O44" s="631">
        <f t="shared" si="17"/>
        <v>0</v>
      </c>
      <c r="P44" s="623">
        <f t="shared" si="20"/>
        <v>0</v>
      </c>
    </row>
    <row r="45" spans="1:27">
      <c r="A45" s="619">
        <v>38</v>
      </c>
      <c r="B45" s="644"/>
      <c r="C45" s="645"/>
      <c r="D45" s="516"/>
      <c r="E45" s="516"/>
      <c r="F45" s="626"/>
      <c r="G45" s="627"/>
      <c r="H45" s="629"/>
      <c r="I45" s="628">
        <f t="shared" si="11"/>
        <v>0</v>
      </c>
      <c r="J45" s="628">
        <f t="shared" si="19"/>
        <v>0</v>
      </c>
      <c r="K45" s="631">
        <f t="shared" si="13"/>
        <v>0</v>
      </c>
      <c r="L45" s="631">
        <f t="shared" si="14"/>
        <v>0</v>
      </c>
      <c r="M45" s="631">
        <f t="shared" si="15"/>
        <v>0</v>
      </c>
      <c r="N45" s="631">
        <f t="shared" si="16"/>
        <v>0</v>
      </c>
      <c r="O45" s="631">
        <f t="shared" si="17"/>
        <v>0</v>
      </c>
      <c r="P45" s="623">
        <f t="shared" si="20"/>
        <v>0</v>
      </c>
    </row>
    <row r="46" spans="1:27">
      <c r="A46" s="619">
        <v>39</v>
      </c>
      <c r="B46" s="644"/>
      <c r="C46" s="645"/>
      <c r="D46" s="516"/>
      <c r="E46" s="516"/>
      <c r="F46" s="626"/>
      <c r="G46" s="627"/>
      <c r="H46" s="627"/>
      <c r="I46" s="628">
        <f t="shared" si="11"/>
        <v>0</v>
      </c>
      <c r="J46" s="628">
        <f t="shared" si="19"/>
        <v>0</v>
      </c>
      <c r="K46" s="631">
        <f t="shared" si="13"/>
        <v>0</v>
      </c>
      <c r="L46" s="631">
        <f t="shared" si="14"/>
        <v>0</v>
      </c>
      <c r="M46" s="631">
        <f t="shared" si="15"/>
        <v>0</v>
      </c>
      <c r="N46" s="631">
        <f t="shared" si="16"/>
        <v>0</v>
      </c>
      <c r="O46" s="631">
        <f t="shared" si="17"/>
        <v>0</v>
      </c>
      <c r="P46" s="623">
        <f t="shared" si="20"/>
        <v>0</v>
      </c>
    </row>
    <row r="47" spans="1:27">
      <c r="A47" s="619">
        <v>40</v>
      </c>
      <c r="B47" s="644"/>
      <c r="C47" s="645"/>
      <c r="D47" s="516"/>
      <c r="E47" s="516"/>
      <c r="F47" s="626"/>
      <c r="G47" s="627"/>
      <c r="H47" s="627"/>
      <c r="I47" s="628">
        <f t="shared" si="11"/>
        <v>0</v>
      </c>
      <c r="J47" s="628">
        <f t="shared" si="19"/>
        <v>0</v>
      </c>
      <c r="K47" s="631">
        <f t="shared" si="13"/>
        <v>0</v>
      </c>
      <c r="L47" s="631">
        <f t="shared" si="14"/>
        <v>0</v>
      </c>
      <c r="M47" s="631">
        <f t="shared" si="15"/>
        <v>0</v>
      </c>
      <c r="N47" s="631">
        <f t="shared" si="16"/>
        <v>0</v>
      </c>
      <c r="O47" s="631">
        <f t="shared" si="17"/>
        <v>0</v>
      </c>
      <c r="P47" s="623">
        <f t="shared" si="20"/>
        <v>0</v>
      </c>
    </row>
    <row r="48" spans="1:27">
      <c r="A48" s="619">
        <v>41</v>
      </c>
      <c r="B48" s="644"/>
      <c r="C48" s="645"/>
      <c r="D48" s="516"/>
      <c r="E48" s="516"/>
      <c r="F48" s="626"/>
      <c r="G48" s="627"/>
      <c r="H48" s="627"/>
      <c r="I48" s="628">
        <f t="shared" si="11"/>
        <v>0</v>
      </c>
      <c r="J48" s="628">
        <f t="shared" si="19"/>
        <v>0</v>
      </c>
      <c r="K48" s="631">
        <f t="shared" si="13"/>
        <v>0</v>
      </c>
      <c r="L48" s="631">
        <f t="shared" si="14"/>
        <v>0</v>
      </c>
      <c r="M48" s="631">
        <f t="shared" si="15"/>
        <v>0</v>
      </c>
      <c r="N48" s="631">
        <f t="shared" si="16"/>
        <v>0</v>
      </c>
      <c r="O48" s="631">
        <f t="shared" si="17"/>
        <v>0</v>
      </c>
      <c r="P48" s="623">
        <f t="shared" si="20"/>
        <v>0</v>
      </c>
    </row>
    <row r="49" spans="1:27">
      <c r="A49" s="619">
        <v>42</v>
      </c>
      <c r="B49" s="644"/>
      <c r="C49" s="645"/>
      <c r="D49" s="516"/>
      <c r="E49" s="516"/>
      <c r="F49" s="626"/>
      <c r="G49" s="627"/>
      <c r="H49" s="627"/>
      <c r="I49" s="628">
        <f t="shared" si="11"/>
        <v>0</v>
      </c>
      <c r="J49" s="628">
        <f t="shared" si="19"/>
        <v>0</v>
      </c>
      <c r="K49" s="631">
        <f t="shared" si="13"/>
        <v>0</v>
      </c>
      <c r="L49" s="631">
        <f t="shared" si="14"/>
        <v>0</v>
      </c>
      <c r="M49" s="631">
        <f t="shared" si="15"/>
        <v>0</v>
      </c>
      <c r="N49" s="631">
        <f t="shared" si="16"/>
        <v>0</v>
      </c>
      <c r="O49" s="631">
        <f t="shared" si="17"/>
        <v>0</v>
      </c>
      <c r="P49" s="623">
        <f t="shared" si="20"/>
        <v>0</v>
      </c>
      <c r="Q49" s="622"/>
    </row>
    <row r="50" spans="1:27">
      <c r="A50" s="619">
        <v>43</v>
      </c>
      <c r="B50" s="644"/>
      <c r="C50" s="645"/>
      <c r="D50" s="516"/>
      <c r="E50" s="516"/>
      <c r="F50" s="626"/>
      <c r="G50" s="627"/>
      <c r="H50" s="629"/>
      <c r="I50" s="628">
        <f t="shared" si="11"/>
        <v>0</v>
      </c>
      <c r="J50" s="628">
        <f t="shared" si="19"/>
        <v>0</v>
      </c>
      <c r="K50" s="631">
        <f t="shared" si="13"/>
        <v>0</v>
      </c>
      <c r="L50" s="631">
        <f t="shared" si="14"/>
        <v>0</v>
      </c>
      <c r="M50" s="631">
        <f t="shared" si="15"/>
        <v>0</v>
      </c>
      <c r="N50" s="631">
        <f t="shared" si="16"/>
        <v>0</v>
      </c>
      <c r="O50" s="631">
        <f t="shared" si="17"/>
        <v>0</v>
      </c>
      <c r="P50" s="623">
        <f t="shared" si="20"/>
        <v>0</v>
      </c>
    </row>
    <row r="51" spans="1:27">
      <c r="A51" s="619">
        <v>44</v>
      </c>
      <c r="B51" s="644"/>
      <c r="C51" s="645"/>
      <c r="D51" s="516"/>
      <c r="E51" s="516"/>
      <c r="F51" s="626"/>
      <c r="G51" s="627"/>
      <c r="H51" s="629"/>
      <c r="I51" s="628">
        <f t="shared" si="11"/>
        <v>0</v>
      </c>
      <c r="J51" s="628">
        <f t="shared" si="19"/>
        <v>0</v>
      </c>
      <c r="K51" s="631">
        <f t="shared" si="13"/>
        <v>0</v>
      </c>
      <c r="L51" s="631">
        <f t="shared" si="14"/>
        <v>0</v>
      </c>
      <c r="M51" s="631">
        <f t="shared" si="15"/>
        <v>0</v>
      </c>
      <c r="N51" s="631">
        <f t="shared" si="16"/>
        <v>0</v>
      </c>
      <c r="O51" s="631">
        <f t="shared" si="17"/>
        <v>0</v>
      </c>
      <c r="P51" s="623">
        <f t="shared" si="20"/>
        <v>0</v>
      </c>
    </row>
    <row r="52" spans="1:27">
      <c r="A52" s="619">
        <v>45</v>
      </c>
      <c r="B52" s="644"/>
      <c r="C52" s="645"/>
      <c r="D52" s="516"/>
      <c r="E52" s="516"/>
      <c r="F52" s="626"/>
      <c r="G52" s="627"/>
      <c r="H52" s="627"/>
      <c r="I52" s="628">
        <f t="shared" si="11"/>
        <v>0</v>
      </c>
      <c r="J52" s="628">
        <f t="shared" si="19"/>
        <v>0</v>
      </c>
      <c r="K52" s="631">
        <f t="shared" si="13"/>
        <v>0</v>
      </c>
      <c r="L52" s="631">
        <f t="shared" si="14"/>
        <v>0</v>
      </c>
      <c r="M52" s="631">
        <f t="shared" si="15"/>
        <v>0</v>
      </c>
      <c r="N52" s="631">
        <f t="shared" si="16"/>
        <v>0</v>
      </c>
      <c r="O52" s="631">
        <f t="shared" si="17"/>
        <v>0</v>
      </c>
      <c r="P52" s="623">
        <f t="shared" si="20"/>
        <v>0</v>
      </c>
    </row>
    <row r="53" spans="1:27">
      <c r="A53" s="619">
        <v>46</v>
      </c>
      <c r="B53" s="644"/>
      <c r="C53" s="645"/>
      <c r="D53" s="516"/>
      <c r="E53" s="516"/>
      <c r="F53" s="626"/>
      <c r="G53" s="627"/>
      <c r="H53" s="627"/>
      <c r="I53" s="628">
        <f t="shared" si="11"/>
        <v>0</v>
      </c>
      <c r="J53" s="628">
        <f t="shared" si="19"/>
        <v>0</v>
      </c>
      <c r="K53" s="631">
        <f t="shared" si="13"/>
        <v>0</v>
      </c>
      <c r="L53" s="631">
        <f t="shared" si="14"/>
        <v>0</v>
      </c>
      <c r="M53" s="631">
        <f t="shared" si="15"/>
        <v>0</v>
      </c>
      <c r="N53" s="631">
        <f t="shared" si="16"/>
        <v>0</v>
      </c>
      <c r="O53" s="631">
        <f t="shared" si="17"/>
        <v>0</v>
      </c>
      <c r="P53" s="623">
        <f t="shared" si="20"/>
        <v>0</v>
      </c>
    </row>
    <row r="54" spans="1:27">
      <c r="A54" s="619">
        <v>47</v>
      </c>
      <c r="B54" s="644"/>
      <c r="C54" s="645"/>
      <c r="D54" s="516"/>
      <c r="E54" s="516"/>
      <c r="F54" s="626"/>
      <c r="G54" s="627"/>
      <c r="H54" s="627"/>
      <c r="I54" s="628">
        <f t="shared" si="11"/>
        <v>0</v>
      </c>
      <c r="J54" s="628">
        <f t="shared" si="19"/>
        <v>0</v>
      </c>
      <c r="K54" s="631">
        <f t="shared" si="13"/>
        <v>0</v>
      </c>
      <c r="L54" s="631">
        <f t="shared" si="14"/>
        <v>0</v>
      </c>
      <c r="M54" s="631">
        <f t="shared" si="15"/>
        <v>0</v>
      </c>
      <c r="N54" s="631">
        <f t="shared" si="16"/>
        <v>0</v>
      </c>
      <c r="O54" s="631">
        <f t="shared" si="17"/>
        <v>0</v>
      </c>
      <c r="P54" s="623">
        <f t="shared" si="20"/>
        <v>0</v>
      </c>
    </row>
    <row r="55" spans="1:27">
      <c r="A55" s="619">
        <v>48</v>
      </c>
      <c r="B55" s="644"/>
      <c r="C55" s="645"/>
      <c r="D55" s="516"/>
      <c r="E55" s="516"/>
      <c r="F55" s="626"/>
      <c r="G55" s="627"/>
      <c r="H55" s="627"/>
      <c r="I55" s="628">
        <f t="shared" si="11"/>
        <v>0</v>
      </c>
      <c r="J55" s="628">
        <f t="shared" si="19"/>
        <v>0</v>
      </c>
      <c r="K55" s="631">
        <f t="shared" si="13"/>
        <v>0</v>
      </c>
      <c r="L55" s="631">
        <f t="shared" si="14"/>
        <v>0</v>
      </c>
      <c r="M55" s="631">
        <f t="shared" si="15"/>
        <v>0</v>
      </c>
      <c r="N55" s="631">
        <f t="shared" si="16"/>
        <v>0</v>
      </c>
      <c r="O55" s="631">
        <f t="shared" si="17"/>
        <v>0</v>
      </c>
      <c r="P55" s="623">
        <f t="shared" si="20"/>
        <v>0</v>
      </c>
      <c r="Q55" s="622"/>
    </row>
    <row r="56" spans="1:27">
      <c r="A56" s="619">
        <v>49</v>
      </c>
      <c r="B56" s="644"/>
      <c r="C56" s="645"/>
      <c r="D56" s="516"/>
      <c r="E56" s="516"/>
      <c r="F56" s="626"/>
      <c r="G56" s="627"/>
      <c r="H56" s="627"/>
      <c r="I56" s="628">
        <f t="shared" si="11"/>
        <v>0</v>
      </c>
      <c r="J56" s="628">
        <f t="shared" ref="J56:J66" si="21">SUM(K56:O56)</f>
        <v>0</v>
      </c>
      <c r="K56" s="631">
        <f t="shared" si="13"/>
        <v>0</v>
      </c>
      <c r="L56" s="631">
        <f t="shared" si="14"/>
        <v>0</v>
      </c>
      <c r="M56" s="631">
        <f t="shared" si="15"/>
        <v>0</v>
      </c>
      <c r="N56" s="631">
        <f t="shared" si="16"/>
        <v>0</v>
      </c>
      <c r="O56" s="631">
        <f t="shared" si="17"/>
        <v>0</v>
      </c>
      <c r="P56" s="623">
        <f t="shared" ref="P56:P66" si="22">SUM(F56:J56)</f>
        <v>0</v>
      </c>
    </row>
    <row r="57" spans="1:27">
      <c r="A57" s="619">
        <v>50</v>
      </c>
      <c r="B57" s="644"/>
      <c r="C57" s="645"/>
      <c r="D57" s="516"/>
      <c r="E57" s="516"/>
      <c r="F57" s="626"/>
      <c r="G57" s="627"/>
      <c r="H57" s="627"/>
      <c r="I57" s="628">
        <f t="shared" si="11"/>
        <v>0</v>
      </c>
      <c r="J57" s="628">
        <f t="shared" si="21"/>
        <v>0</v>
      </c>
      <c r="K57" s="631">
        <f t="shared" si="13"/>
        <v>0</v>
      </c>
      <c r="L57" s="631">
        <f t="shared" si="14"/>
        <v>0</v>
      </c>
      <c r="M57" s="631">
        <f t="shared" si="15"/>
        <v>0</v>
      </c>
      <c r="N57" s="631">
        <f t="shared" si="16"/>
        <v>0</v>
      </c>
      <c r="O57" s="631">
        <f t="shared" si="17"/>
        <v>0</v>
      </c>
      <c r="P57" s="623">
        <f t="shared" si="22"/>
        <v>0</v>
      </c>
      <c r="R57" s="635"/>
      <c r="S57" s="639"/>
      <c r="T57" s="639"/>
      <c r="U57" s="639"/>
      <c r="V57" s="639"/>
      <c r="W57" s="639"/>
      <c r="X57" s="639"/>
      <c r="Y57" s="639"/>
      <c r="Z57" s="639"/>
      <c r="AA57" s="639"/>
    </row>
    <row r="58" spans="1:27">
      <c r="A58" s="619">
        <v>51</v>
      </c>
      <c r="B58" s="644"/>
      <c r="C58" s="645"/>
      <c r="D58" s="516"/>
      <c r="E58" s="516"/>
      <c r="F58" s="626"/>
      <c r="G58" s="627"/>
      <c r="H58" s="627"/>
      <c r="I58" s="628">
        <f t="shared" si="11"/>
        <v>0</v>
      </c>
      <c r="J58" s="628">
        <f t="shared" si="21"/>
        <v>0</v>
      </c>
      <c r="K58" s="631">
        <f t="shared" si="13"/>
        <v>0</v>
      </c>
      <c r="L58" s="631">
        <f t="shared" si="14"/>
        <v>0</v>
      </c>
      <c r="M58" s="631">
        <f t="shared" si="15"/>
        <v>0</v>
      </c>
      <c r="N58" s="631">
        <f t="shared" si="16"/>
        <v>0</v>
      </c>
      <c r="O58" s="631">
        <f t="shared" si="17"/>
        <v>0</v>
      </c>
      <c r="P58" s="623">
        <f t="shared" si="22"/>
        <v>0</v>
      </c>
    </row>
    <row r="59" spans="1:27">
      <c r="A59" s="619">
        <v>52</v>
      </c>
      <c r="B59" s="644"/>
      <c r="C59" s="645"/>
      <c r="D59" s="516"/>
      <c r="E59" s="516"/>
      <c r="F59" s="626"/>
      <c r="G59" s="627"/>
      <c r="H59" s="627"/>
      <c r="I59" s="628">
        <f t="shared" si="11"/>
        <v>0</v>
      </c>
      <c r="J59" s="628">
        <f t="shared" si="21"/>
        <v>0</v>
      </c>
      <c r="K59" s="631">
        <f t="shared" si="13"/>
        <v>0</v>
      </c>
      <c r="L59" s="631">
        <f t="shared" si="14"/>
        <v>0</v>
      </c>
      <c r="M59" s="631">
        <f t="shared" si="15"/>
        <v>0</v>
      </c>
      <c r="N59" s="631">
        <f t="shared" si="16"/>
        <v>0</v>
      </c>
      <c r="O59" s="631">
        <f t="shared" si="17"/>
        <v>0</v>
      </c>
      <c r="P59" s="623">
        <f t="shared" si="22"/>
        <v>0</v>
      </c>
    </row>
    <row r="60" spans="1:27">
      <c r="A60" s="619">
        <v>53</v>
      </c>
      <c r="B60" s="644"/>
      <c r="C60" s="645"/>
      <c r="D60" s="516"/>
      <c r="E60" s="516"/>
      <c r="F60" s="626"/>
      <c r="G60" s="627"/>
      <c r="H60" s="627"/>
      <c r="I60" s="628">
        <f t="shared" si="11"/>
        <v>0</v>
      </c>
      <c r="J60" s="628">
        <f t="shared" si="21"/>
        <v>0</v>
      </c>
      <c r="K60" s="631">
        <f t="shared" si="13"/>
        <v>0</v>
      </c>
      <c r="L60" s="631">
        <f t="shared" si="14"/>
        <v>0</v>
      </c>
      <c r="M60" s="631">
        <f t="shared" si="15"/>
        <v>0</v>
      </c>
      <c r="N60" s="631">
        <f t="shared" si="16"/>
        <v>0</v>
      </c>
      <c r="O60" s="631">
        <f t="shared" si="17"/>
        <v>0</v>
      </c>
      <c r="P60" s="623">
        <f t="shared" si="22"/>
        <v>0</v>
      </c>
      <c r="Q60" s="622"/>
    </row>
    <row r="61" spans="1:27">
      <c r="A61" s="619">
        <v>54</v>
      </c>
      <c r="B61" s="644"/>
      <c r="C61" s="645"/>
      <c r="D61" s="516"/>
      <c r="E61" s="516"/>
      <c r="F61" s="626"/>
      <c r="G61" s="627"/>
      <c r="H61" s="629"/>
      <c r="I61" s="628">
        <f t="shared" si="11"/>
        <v>0</v>
      </c>
      <c r="J61" s="628">
        <f t="shared" si="21"/>
        <v>0</v>
      </c>
      <c r="K61" s="631">
        <f t="shared" si="13"/>
        <v>0</v>
      </c>
      <c r="L61" s="631">
        <f t="shared" si="14"/>
        <v>0</v>
      </c>
      <c r="M61" s="631">
        <f t="shared" si="15"/>
        <v>0</v>
      </c>
      <c r="N61" s="631">
        <f t="shared" si="16"/>
        <v>0</v>
      </c>
      <c r="O61" s="631">
        <f t="shared" si="17"/>
        <v>0</v>
      </c>
      <c r="P61" s="623">
        <f t="shared" si="22"/>
        <v>0</v>
      </c>
    </row>
    <row r="62" spans="1:27">
      <c r="A62" s="619">
        <v>55</v>
      </c>
      <c r="B62" s="644"/>
      <c r="C62" s="645"/>
      <c r="D62" s="516"/>
      <c r="E62" s="516"/>
      <c r="F62" s="626"/>
      <c r="G62" s="627"/>
      <c r="H62" s="629"/>
      <c r="I62" s="628">
        <f t="shared" si="11"/>
        <v>0</v>
      </c>
      <c r="J62" s="628">
        <f t="shared" si="21"/>
        <v>0</v>
      </c>
      <c r="K62" s="631">
        <f t="shared" si="13"/>
        <v>0</v>
      </c>
      <c r="L62" s="631">
        <f t="shared" si="14"/>
        <v>0</v>
      </c>
      <c r="M62" s="631">
        <f t="shared" si="15"/>
        <v>0</v>
      </c>
      <c r="N62" s="631">
        <f t="shared" si="16"/>
        <v>0</v>
      </c>
      <c r="O62" s="631">
        <f t="shared" si="17"/>
        <v>0</v>
      </c>
      <c r="P62" s="623">
        <f t="shared" si="22"/>
        <v>0</v>
      </c>
    </row>
    <row r="63" spans="1:27">
      <c r="A63" s="619">
        <v>56</v>
      </c>
      <c r="B63" s="644"/>
      <c r="C63" s="645"/>
      <c r="D63" s="516"/>
      <c r="E63" s="516"/>
      <c r="F63" s="626"/>
      <c r="G63" s="627"/>
      <c r="H63" s="627"/>
      <c r="I63" s="628">
        <f t="shared" si="11"/>
        <v>0</v>
      </c>
      <c r="J63" s="628">
        <f t="shared" si="21"/>
        <v>0</v>
      </c>
      <c r="K63" s="631">
        <f t="shared" si="13"/>
        <v>0</v>
      </c>
      <c r="L63" s="631">
        <f t="shared" si="14"/>
        <v>0</v>
      </c>
      <c r="M63" s="631">
        <f t="shared" si="15"/>
        <v>0</v>
      </c>
      <c r="N63" s="631">
        <f t="shared" si="16"/>
        <v>0</v>
      </c>
      <c r="O63" s="631">
        <f t="shared" si="17"/>
        <v>0</v>
      </c>
      <c r="P63" s="623">
        <f t="shared" si="22"/>
        <v>0</v>
      </c>
    </row>
    <row r="64" spans="1:27">
      <c r="A64" s="619">
        <v>57</v>
      </c>
      <c r="B64" s="644"/>
      <c r="C64" s="645"/>
      <c r="D64" s="516"/>
      <c r="E64" s="516"/>
      <c r="F64" s="626"/>
      <c r="G64" s="627"/>
      <c r="H64" s="627"/>
      <c r="I64" s="628">
        <f t="shared" si="11"/>
        <v>0</v>
      </c>
      <c r="J64" s="628">
        <f t="shared" si="21"/>
        <v>0</v>
      </c>
      <c r="K64" s="631">
        <f t="shared" si="13"/>
        <v>0</v>
      </c>
      <c r="L64" s="631">
        <f t="shared" si="14"/>
        <v>0</v>
      </c>
      <c r="M64" s="631">
        <f t="shared" si="15"/>
        <v>0</v>
      </c>
      <c r="N64" s="631">
        <f t="shared" si="16"/>
        <v>0</v>
      </c>
      <c r="O64" s="631">
        <f t="shared" si="17"/>
        <v>0</v>
      </c>
      <c r="P64" s="623">
        <f t="shared" si="22"/>
        <v>0</v>
      </c>
    </row>
    <row r="65" spans="1:17">
      <c r="A65" s="619">
        <v>58</v>
      </c>
      <c r="B65" s="644"/>
      <c r="C65" s="645"/>
      <c r="D65" s="516"/>
      <c r="E65" s="516"/>
      <c r="F65" s="626"/>
      <c r="G65" s="627"/>
      <c r="H65" s="627"/>
      <c r="I65" s="628">
        <f t="shared" si="11"/>
        <v>0</v>
      </c>
      <c r="J65" s="628">
        <f t="shared" si="21"/>
        <v>0</v>
      </c>
      <c r="K65" s="631">
        <f t="shared" si="13"/>
        <v>0</v>
      </c>
      <c r="L65" s="631">
        <f t="shared" si="14"/>
        <v>0</v>
      </c>
      <c r="M65" s="631">
        <f t="shared" si="15"/>
        <v>0</v>
      </c>
      <c r="N65" s="631">
        <f t="shared" si="16"/>
        <v>0</v>
      </c>
      <c r="O65" s="631">
        <f t="shared" si="17"/>
        <v>0</v>
      </c>
      <c r="P65" s="623">
        <f t="shared" si="22"/>
        <v>0</v>
      </c>
    </row>
    <row r="66" spans="1:17">
      <c r="A66" s="619">
        <v>59</v>
      </c>
      <c r="B66" s="644"/>
      <c r="C66" s="645"/>
      <c r="D66" s="516"/>
      <c r="E66" s="516"/>
      <c r="F66" s="626"/>
      <c r="G66" s="627"/>
      <c r="H66" s="627"/>
      <c r="I66" s="628">
        <f t="shared" si="11"/>
        <v>0</v>
      </c>
      <c r="J66" s="628">
        <f t="shared" si="21"/>
        <v>0</v>
      </c>
      <c r="K66" s="631">
        <f t="shared" si="13"/>
        <v>0</v>
      </c>
      <c r="L66" s="631">
        <f t="shared" si="14"/>
        <v>0</v>
      </c>
      <c r="M66" s="631">
        <f t="shared" si="15"/>
        <v>0</v>
      </c>
      <c r="N66" s="631">
        <f t="shared" si="16"/>
        <v>0</v>
      </c>
      <c r="O66" s="631">
        <f t="shared" si="17"/>
        <v>0</v>
      </c>
      <c r="P66" s="623">
        <f t="shared" si="22"/>
        <v>0</v>
      </c>
      <c r="Q66" s="622"/>
    </row>
    <row r="67" spans="1:17">
      <c r="A67" s="619">
        <v>60</v>
      </c>
      <c r="B67" s="644"/>
      <c r="C67" s="645"/>
      <c r="D67" s="516"/>
      <c r="E67" s="516"/>
      <c r="F67" s="626"/>
      <c r="G67" s="627"/>
      <c r="H67" s="627"/>
      <c r="I67" s="628">
        <f t="shared" si="11"/>
        <v>0</v>
      </c>
      <c r="J67" s="628">
        <f t="shared" ref="J67" si="23">SUM(K67:O67)</f>
        <v>0</v>
      </c>
      <c r="K67" s="631">
        <f t="shared" si="13"/>
        <v>0</v>
      </c>
      <c r="L67" s="631">
        <f t="shared" si="14"/>
        <v>0</v>
      </c>
      <c r="M67" s="631">
        <f t="shared" si="15"/>
        <v>0</v>
      </c>
      <c r="N67" s="631">
        <f t="shared" si="16"/>
        <v>0</v>
      </c>
      <c r="O67" s="631">
        <f t="shared" si="17"/>
        <v>0</v>
      </c>
      <c r="P67" s="623">
        <f t="shared" ref="P67" si="24">SUM(F67:J67)</f>
        <v>0</v>
      </c>
    </row>
  </sheetData>
  <mergeCells count="34">
    <mergeCell ref="S13:T13"/>
    <mergeCell ref="U13:AB13"/>
    <mergeCell ref="U6:AB6"/>
    <mergeCell ref="R11:R13"/>
    <mergeCell ref="A6:A7"/>
    <mergeCell ref="B6:B7"/>
    <mergeCell ref="E6:E7"/>
    <mergeCell ref="R7:R10"/>
    <mergeCell ref="S7:T7"/>
    <mergeCell ref="S8:T8"/>
    <mergeCell ref="S9:T9"/>
    <mergeCell ref="S10:T10"/>
    <mergeCell ref="S11:T11"/>
    <mergeCell ref="S12:T12"/>
    <mergeCell ref="S6:T6"/>
    <mergeCell ref="U7:AB7"/>
    <mergeCell ref="A1:P1"/>
    <mergeCell ref="J6:O6"/>
    <mergeCell ref="A3:B5"/>
    <mergeCell ref="C3:E3"/>
    <mergeCell ref="C4:E4"/>
    <mergeCell ref="C5:E5"/>
    <mergeCell ref="C6:C7"/>
    <mergeCell ref="D6:D7"/>
    <mergeCell ref="F6:F7"/>
    <mergeCell ref="G6:G7"/>
    <mergeCell ref="H6:H7"/>
    <mergeCell ref="I6:I7"/>
    <mergeCell ref="P6:P7"/>
    <mergeCell ref="U8:AB8"/>
    <mergeCell ref="U9:AB9"/>
    <mergeCell ref="U10:AB10"/>
    <mergeCell ref="U11:AB11"/>
    <mergeCell ref="U12:AB12"/>
  </mergeCells>
  <phoneticPr fontId="3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34" workbookViewId="0">
      <selection activeCell="B66" activeCellId="3" sqref="B11 B28 B54 B66"/>
    </sheetView>
  </sheetViews>
  <sheetFormatPr defaultRowHeight="16.5"/>
  <cols>
    <col min="2" max="3" width="20.5" customWidth="1"/>
    <col min="4" max="4" width="16.125" customWidth="1"/>
    <col min="5" max="5" width="12.25" customWidth="1"/>
    <col min="6" max="6" width="14.5" customWidth="1"/>
    <col min="7" max="10" width="14.375" customWidth="1"/>
  </cols>
  <sheetData>
    <row r="1" spans="1:13">
      <c r="A1" s="697" t="s">
        <v>415</v>
      </c>
      <c r="B1" s="697" t="s">
        <v>416</v>
      </c>
      <c r="C1" s="697" t="s">
        <v>417</v>
      </c>
      <c r="D1" s="697" t="s">
        <v>418</v>
      </c>
      <c r="E1" s="697" t="s">
        <v>419</v>
      </c>
      <c r="F1" s="697" t="s">
        <v>420</v>
      </c>
      <c r="G1" s="697" t="s">
        <v>421</v>
      </c>
      <c r="H1" s="697" t="s">
        <v>422</v>
      </c>
      <c r="I1" s="697" t="s">
        <v>423</v>
      </c>
      <c r="J1" s="697" t="s">
        <v>424</v>
      </c>
    </row>
    <row r="2" spans="1:13">
      <c r="A2" s="698" t="s">
        <v>438</v>
      </c>
      <c r="B2" s="698" t="s">
        <v>439</v>
      </c>
      <c r="C2" s="699">
        <v>401010201</v>
      </c>
      <c r="D2" s="699" t="s">
        <v>433</v>
      </c>
      <c r="E2" s="698" t="s">
        <v>501</v>
      </c>
      <c r="F2" s="700" t="s">
        <v>427</v>
      </c>
      <c r="G2" s="701">
        <f>총괄표!E9</f>
        <v>32075496</v>
      </c>
      <c r="H2" s="701"/>
      <c r="I2" s="701"/>
      <c r="J2" s="701"/>
      <c r="L2" s="691" t="s">
        <v>426</v>
      </c>
      <c r="M2" s="692" t="s">
        <v>427</v>
      </c>
    </row>
    <row r="3" spans="1:13">
      <c r="A3" s="702" t="s">
        <v>438</v>
      </c>
      <c r="B3" s="702" t="s">
        <v>439</v>
      </c>
      <c r="C3" s="699">
        <v>401010301</v>
      </c>
      <c r="D3" s="699" t="s">
        <v>429</v>
      </c>
      <c r="E3" s="698" t="s">
        <v>501</v>
      </c>
      <c r="F3" s="700" t="s">
        <v>427</v>
      </c>
      <c r="G3" s="701">
        <f>총괄표!E10</f>
        <v>37449000</v>
      </c>
      <c r="H3" s="703"/>
      <c r="I3" s="703"/>
      <c r="J3" s="703"/>
      <c r="L3" s="693" t="s">
        <v>431</v>
      </c>
      <c r="M3" s="694" t="s">
        <v>432</v>
      </c>
    </row>
    <row r="4" spans="1:13">
      <c r="A4" s="702" t="s">
        <v>438</v>
      </c>
      <c r="B4" s="702" t="s">
        <v>439</v>
      </c>
      <c r="C4" s="699">
        <v>401010401</v>
      </c>
      <c r="D4" s="699" t="s">
        <v>440</v>
      </c>
      <c r="E4" s="698" t="s">
        <v>501</v>
      </c>
      <c r="F4" s="700" t="s">
        <v>427</v>
      </c>
      <c r="G4" s="701">
        <f>총괄표!E11</f>
        <v>1680000</v>
      </c>
      <c r="H4" s="703"/>
      <c r="I4" s="703"/>
      <c r="J4" s="703"/>
      <c r="L4" s="695" t="s">
        <v>434</v>
      </c>
      <c r="M4" s="696" t="s">
        <v>435</v>
      </c>
    </row>
    <row r="5" spans="1:13">
      <c r="A5" s="702" t="s">
        <v>438</v>
      </c>
      <c r="B5" s="702" t="s">
        <v>439</v>
      </c>
      <c r="C5" s="699">
        <v>401010501</v>
      </c>
      <c r="D5" s="699" t="s">
        <v>441</v>
      </c>
      <c r="E5" s="698" t="s">
        <v>501</v>
      </c>
      <c r="F5" s="700" t="s">
        <v>427</v>
      </c>
      <c r="G5" s="701">
        <f>총괄표!E12</f>
        <v>0</v>
      </c>
      <c r="H5" s="703"/>
      <c r="I5" s="703"/>
      <c r="J5" s="703"/>
      <c r="L5" s="693" t="s">
        <v>436</v>
      </c>
      <c r="M5" s="694" t="s">
        <v>437</v>
      </c>
    </row>
    <row r="6" spans="1:13">
      <c r="A6" s="702" t="s">
        <v>428</v>
      </c>
      <c r="B6" s="702" t="s">
        <v>439</v>
      </c>
      <c r="C6" s="699">
        <v>401010601</v>
      </c>
      <c r="D6" s="699" t="s">
        <v>442</v>
      </c>
      <c r="E6" s="698" t="s">
        <v>501</v>
      </c>
      <c r="F6" s="700" t="s">
        <v>427</v>
      </c>
      <c r="G6" s="701">
        <f>총괄표!E13</f>
        <v>6525000</v>
      </c>
      <c r="H6" s="703"/>
      <c r="I6" s="703"/>
      <c r="J6" s="703"/>
    </row>
    <row r="7" spans="1:13">
      <c r="A7" s="702" t="s">
        <v>428</v>
      </c>
      <c r="B7" s="702" t="s">
        <v>439</v>
      </c>
      <c r="C7" s="699">
        <v>402010101</v>
      </c>
      <c r="D7" s="699" t="s">
        <v>443</v>
      </c>
      <c r="E7" s="698" t="s">
        <v>501</v>
      </c>
      <c r="F7" s="700" t="s">
        <v>427</v>
      </c>
      <c r="G7" s="701">
        <f>총괄표!E14</f>
        <v>0</v>
      </c>
      <c r="H7" s="703"/>
      <c r="I7" s="703"/>
      <c r="J7" s="703"/>
    </row>
    <row r="8" spans="1:13">
      <c r="A8" s="702" t="s">
        <v>428</v>
      </c>
      <c r="B8" s="702" t="s">
        <v>439</v>
      </c>
      <c r="C8" s="699">
        <v>403010101</v>
      </c>
      <c r="D8" s="699" t="s">
        <v>444</v>
      </c>
      <c r="E8" s="698" t="s">
        <v>501</v>
      </c>
      <c r="F8" s="700" t="s">
        <v>427</v>
      </c>
      <c r="G8" s="701">
        <f>총괄표!E15</f>
        <v>0</v>
      </c>
      <c r="H8" s="703"/>
      <c r="I8" s="703"/>
      <c r="J8" s="703"/>
    </row>
    <row r="9" spans="1:13">
      <c r="A9" s="702" t="s">
        <v>428</v>
      </c>
      <c r="B9" s="702" t="s">
        <v>439</v>
      </c>
      <c r="C9" s="699">
        <v>404010101</v>
      </c>
      <c r="D9" s="699" t="s">
        <v>445</v>
      </c>
      <c r="E9" s="698" t="s">
        <v>502</v>
      </c>
      <c r="F9" s="700" t="s">
        <v>503</v>
      </c>
      <c r="G9" s="701">
        <f>총괄표!E16</f>
        <v>0</v>
      </c>
      <c r="H9" s="703"/>
      <c r="I9" s="703"/>
      <c r="J9" s="703"/>
    </row>
    <row r="10" spans="1:13">
      <c r="A10" s="702" t="s">
        <v>428</v>
      </c>
      <c r="B10" s="702" t="s">
        <v>439</v>
      </c>
      <c r="C10" s="699">
        <v>404010201</v>
      </c>
      <c r="D10" s="699" t="s">
        <v>446</v>
      </c>
      <c r="E10" s="698" t="s">
        <v>502</v>
      </c>
      <c r="F10" s="700" t="s">
        <v>503</v>
      </c>
      <c r="G10" s="701">
        <f>총괄표!E17</f>
        <v>0</v>
      </c>
      <c r="H10" s="703"/>
      <c r="I10" s="703"/>
      <c r="J10" s="703"/>
    </row>
    <row r="11" spans="1:13" s="710" customFormat="1">
      <c r="A11" s="730" t="s">
        <v>540</v>
      </c>
      <c r="B11" s="704" t="s">
        <v>541</v>
      </c>
      <c r="C11" s="705">
        <v>404010301</v>
      </c>
      <c r="D11" s="705" t="s">
        <v>447</v>
      </c>
      <c r="E11" s="706" t="s">
        <v>502</v>
      </c>
      <c r="F11" s="707" t="s">
        <v>503</v>
      </c>
      <c r="G11" s="708">
        <f>총괄표!E18</f>
        <v>0</v>
      </c>
      <c r="H11" s="709"/>
      <c r="I11" s="709"/>
      <c r="J11" s="709"/>
    </row>
    <row r="12" spans="1:13">
      <c r="A12" s="702" t="s">
        <v>428</v>
      </c>
      <c r="B12" s="702" t="s">
        <v>439</v>
      </c>
      <c r="C12" s="699">
        <v>404010401</v>
      </c>
      <c r="D12" s="699" t="s">
        <v>448</v>
      </c>
      <c r="E12" s="698" t="s">
        <v>502</v>
      </c>
      <c r="F12" s="700" t="s">
        <v>503</v>
      </c>
      <c r="G12" s="701">
        <f>총괄표!E19</f>
        <v>0</v>
      </c>
      <c r="H12" s="703"/>
      <c r="I12" s="703"/>
      <c r="J12" s="703"/>
    </row>
    <row r="13" spans="1:13">
      <c r="A13" s="702" t="s">
        <v>428</v>
      </c>
      <c r="B13" s="702" t="s">
        <v>439</v>
      </c>
      <c r="C13" s="699">
        <v>405010101</v>
      </c>
      <c r="D13" s="699" t="s">
        <v>449</v>
      </c>
      <c r="E13" s="698" t="s">
        <v>504</v>
      </c>
      <c r="F13" s="700" t="s">
        <v>505</v>
      </c>
      <c r="G13" s="701">
        <f>총괄표!E20</f>
        <v>0</v>
      </c>
      <c r="H13" s="703"/>
      <c r="I13" s="703"/>
      <c r="J13" s="703"/>
    </row>
    <row r="14" spans="1:13">
      <c r="A14" s="702" t="s">
        <v>428</v>
      </c>
      <c r="B14" s="702" t="s">
        <v>439</v>
      </c>
      <c r="C14" s="699">
        <v>405010201</v>
      </c>
      <c r="D14" s="699" t="s">
        <v>450</v>
      </c>
      <c r="E14" s="698" t="s">
        <v>504</v>
      </c>
      <c r="F14" s="700" t="s">
        <v>505</v>
      </c>
      <c r="G14" s="701">
        <f>총괄표!E21</f>
        <v>0</v>
      </c>
      <c r="H14" s="703"/>
      <c r="I14" s="703"/>
      <c r="J14" s="703"/>
    </row>
    <row r="15" spans="1:13">
      <c r="A15" s="702" t="s">
        <v>428</v>
      </c>
      <c r="B15" s="702" t="s">
        <v>439</v>
      </c>
      <c r="C15" s="699">
        <v>406010101</v>
      </c>
      <c r="D15" s="699" t="s">
        <v>451</v>
      </c>
      <c r="E15" s="698" t="s">
        <v>501</v>
      </c>
      <c r="F15" s="700" t="s">
        <v>427</v>
      </c>
      <c r="G15" s="701">
        <f>총괄표!E22</f>
        <v>171730512</v>
      </c>
      <c r="H15" s="703"/>
      <c r="I15" s="703"/>
      <c r="J15" s="703"/>
    </row>
    <row r="16" spans="1:13">
      <c r="A16" s="702" t="s">
        <v>428</v>
      </c>
      <c r="B16" s="702" t="s">
        <v>439</v>
      </c>
      <c r="C16" s="699">
        <v>406010201</v>
      </c>
      <c r="D16" s="699" t="s">
        <v>452</v>
      </c>
      <c r="E16" s="698" t="s">
        <v>501</v>
      </c>
      <c r="F16" s="700" t="s">
        <v>427</v>
      </c>
      <c r="G16" s="701">
        <f>총괄표!E23</f>
        <v>0</v>
      </c>
      <c r="H16" s="703"/>
      <c r="I16" s="703"/>
      <c r="J16" s="703"/>
    </row>
    <row r="17" spans="1:10">
      <c r="A17" s="702" t="s">
        <v>428</v>
      </c>
      <c r="B17" s="702" t="s">
        <v>439</v>
      </c>
      <c r="C17" s="699">
        <v>407010101</v>
      </c>
      <c r="D17" s="699" t="s">
        <v>453</v>
      </c>
      <c r="E17" s="698" t="s">
        <v>501</v>
      </c>
      <c r="F17" s="700" t="s">
        <v>427</v>
      </c>
      <c r="G17" s="701">
        <f>총괄표!E24</f>
        <v>0</v>
      </c>
      <c r="H17" s="703"/>
      <c r="I17" s="703"/>
      <c r="J17" s="703"/>
    </row>
    <row r="18" spans="1:10">
      <c r="A18" s="702" t="s">
        <v>428</v>
      </c>
      <c r="B18" s="702" t="s">
        <v>439</v>
      </c>
      <c r="C18" s="699">
        <v>407010201</v>
      </c>
      <c r="D18" s="699" t="s">
        <v>454</v>
      </c>
      <c r="E18" s="698" t="s">
        <v>501</v>
      </c>
      <c r="F18" s="700" t="s">
        <v>427</v>
      </c>
      <c r="G18" s="701">
        <f>총괄표!E25</f>
        <v>33000000</v>
      </c>
      <c r="H18" s="703"/>
      <c r="I18" s="703"/>
      <c r="J18" s="703"/>
    </row>
    <row r="19" spans="1:10">
      <c r="A19" s="702" t="s">
        <v>428</v>
      </c>
      <c r="B19" s="702" t="s">
        <v>439</v>
      </c>
      <c r="C19" s="699">
        <v>408010101</v>
      </c>
      <c r="D19" s="699" t="s">
        <v>455</v>
      </c>
      <c r="E19" s="698" t="s">
        <v>501</v>
      </c>
      <c r="F19" s="700" t="s">
        <v>427</v>
      </c>
      <c r="G19" s="701">
        <f>총괄표!E26</f>
        <v>0</v>
      </c>
      <c r="H19" s="703"/>
      <c r="I19" s="703"/>
      <c r="J19" s="703"/>
    </row>
    <row r="20" spans="1:10">
      <c r="A20" s="702" t="s">
        <v>428</v>
      </c>
      <c r="B20" s="702" t="s">
        <v>439</v>
      </c>
      <c r="C20" s="699">
        <v>408010201</v>
      </c>
      <c r="D20" s="699" t="s">
        <v>456</v>
      </c>
      <c r="E20" s="698" t="s">
        <v>504</v>
      </c>
      <c r="F20" s="700" t="s">
        <v>505</v>
      </c>
      <c r="G20" s="701">
        <f>총괄표!E27</f>
        <v>0</v>
      </c>
      <c r="H20" s="703"/>
      <c r="I20" s="703"/>
      <c r="J20" s="703"/>
    </row>
    <row r="21" spans="1:10">
      <c r="A21" s="702" t="s">
        <v>428</v>
      </c>
      <c r="B21" s="702" t="s">
        <v>439</v>
      </c>
      <c r="C21" s="699">
        <v>408010301</v>
      </c>
      <c r="D21" s="699" t="s">
        <v>457</v>
      </c>
      <c r="E21" s="698" t="s">
        <v>501</v>
      </c>
      <c r="F21" s="700" t="s">
        <v>427</v>
      </c>
      <c r="G21" s="701">
        <f>총괄표!E28</f>
        <v>0</v>
      </c>
      <c r="H21" s="703"/>
      <c r="I21" s="703"/>
      <c r="J21" s="703"/>
    </row>
    <row r="22" spans="1:10">
      <c r="A22" s="702" t="s">
        <v>428</v>
      </c>
      <c r="B22" s="702" t="s">
        <v>439</v>
      </c>
      <c r="C22" s="699">
        <v>408010401</v>
      </c>
      <c r="D22" s="699" t="s">
        <v>458</v>
      </c>
      <c r="E22" s="698" t="s">
        <v>504</v>
      </c>
      <c r="F22" s="700" t="s">
        <v>505</v>
      </c>
      <c r="G22" s="701">
        <f>총괄표!E29</f>
        <v>0</v>
      </c>
      <c r="H22" s="703"/>
      <c r="I22" s="703"/>
      <c r="J22" s="703"/>
    </row>
    <row r="23" spans="1:10">
      <c r="A23" s="702" t="s">
        <v>428</v>
      </c>
      <c r="B23" s="702" t="s">
        <v>439</v>
      </c>
      <c r="C23" s="699">
        <v>409010101</v>
      </c>
      <c r="D23" s="699" t="s">
        <v>459</v>
      </c>
      <c r="E23" s="698" t="s">
        <v>501</v>
      </c>
      <c r="F23" s="700" t="s">
        <v>427</v>
      </c>
      <c r="G23" s="701">
        <f>총괄표!E30</f>
        <v>300000</v>
      </c>
      <c r="H23" s="703"/>
      <c r="I23" s="703"/>
      <c r="J23" s="703"/>
    </row>
    <row r="24" spans="1:10">
      <c r="A24" s="702" t="s">
        <v>428</v>
      </c>
      <c r="B24" s="702" t="s">
        <v>439</v>
      </c>
      <c r="C24" s="699">
        <v>409010201</v>
      </c>
      <c r="D24" s="699" t="s">
        <v>460</v>
      </c>
      <c r="E24" s="698" t="s">
        <v>504</v>
      </c>
      <c r="F24" s="700" t="s">
        <v>505</v>
      </c>
      <c r="G24" s="701">
        <f>총괄표!E31</f>
        <v>0</v>
      </c>
      <c r="H24" s="703"/>
      <c r="I24" s="703"/>
      <c r="J24" s="703"/>
    </row>
    <row r="25" spans="1:10" ht="22.5">
      <c r="A25" s="702" t="s">
        <v>428</v>
      </c>
      <c r="B25" s="702" t="s">
        <v>439</v>
      </c>
      <c r="C25" s="699">
        <v>409010301</v>
      </c>
      <c r="D25" s="699" t="s">
        <v>461</v>
      </c>
      <c r="E25" s="698" t="s">
        <v>501</v>
      </c>
      <c r="F25" s="700" t="s">
        <v>427</v>
      </c>
      <c r="G25" s="701">
        <f>총괄표!E32</f>
        <v>0</v>
      </c>
      <c r="H25" s="703"/>
      <c r="I25" s="703"/>
      <c r="J25" s="703"/>
    </row>
    <row r="26" spans="1:10">
      <c r="A26" s="702" t="s">
        <v>428</v>
      </c>
      <c r="B26" s="702" t="s">
        <v>439</v>
      </c>
      <c r="C26" s="699">
        <v>410010101</v>
      </c>
      <c r="D26" s="699" t="s">
        <v>462</v>
      </c>
      <c r="E26" s="698" t="s">
        <v>501</v>
      </c>
      <c r="F26" s="700" t="s">
        <v>427</v>
      </c>
      <c r="G26" s="701">
        <f>총괄표!E33</f>
        <v>0</v>
      </c>
      <c r="H26" s="703"/>
      <c r="I26" s="703"/>
      <c r="J26" s="703"/>
    </row>
    <row r="27" spans="1:10">
      <c r="A27" s="702" t="s">
        <v>428</v>
      </c>
      <c r="B27" s="702" t="s">
        <v>439</v>
      </c>
      <c r="C27" s="699">
        <v>410010201</v>
      </c>
      <c r="D27" s="699" t="s">
        <v>463</v>
      </c>
      <c r="E27" s="698" t="s">
        <v>501</v>
      </c>
      <c r="F27" s="700" t="s">
        <v>427</v>
      </c>
      <c r="G27" s="701">
        <f>세입!W68</f>
        <v>14992</v>
      </c>
      <c r="H27" s="703"/>
      <c r="I27" s="703"/>
      <c r="J27" s="703"/>
    </row>
    <row r="28" spans="1:10" s="710" customFormat="1">
      <c r="A28" s="730" t="s">
        <v>540</v>
      </c>
      <c r="B28" s="704" t="s">
        <v>541</v>
      </c>
      <c r="C28" s="705">
        <v>410010201</v>
      </c>
      <c r="D28" s="705" t="s">
        <v>463</v>
      </c>
      <c r="E28" s="706" t="s">
        <v>507</v>
      </c>
      <c r="F28" s="707" t="s">
        <v>508</v>
      </c>
      <c r="G28" s="708">
        <f>세입!W69</f>
        <v>0</v>
      </c>
      <c r="H28" s="709"/>
      <c r="I28" s="709"/>
      <c r="J28" s="709"/>
    </row>
    <row r="29" spans="1:10">
      <c r="A29" s="702" t="s">
        <v>428</v>
      </c>
      <c r="B29" s="702" t="s">
        <v>439</v>
      </c>
      <c r="C29" s="699">
        <v>410010301</v>
      </c>
      <c r="D29" s="699" t="s">
        <v>464</v>
      </c>
      <c r="E29" s="698" t="s">
        <v>501</v>
      </c>
      <c r="F29" s="700" t="s">
        <v>427</v>
      </c>
      <c r="G29" s="701">
        <f>총괄표!E35</f>
        <v>0</v>
      </c>
      <c r="H29" s="703"/>
      <c r="I29" s="703"/>
      <c r="J29" s="703"/>
    </row>
    <row r="30" spans="1:10">
      <c r="A30" s="702" t="s">
        <v>428</v>
      </c>
      <c r="B30" s="702" t="s">
        <v>439</v>
      </c>
      <c r="C30" s="699">
        <v>410010401</v>
      </c>
      <c r="D30" s="699" t="s">
        <v>465</v>
      </c>
      <c r="E30" s="698" t="s">
        <v>501</v>
      </c>
      <c r="F30" s="700" t="s">
        <v>427</v>
      </c>
      <c r="G30" s="701">
        <f>총괄표!E36</f>
        <v>9360000</v>
      </c>
      <c r="H30" s="703"/>
      <c r="I30" s="703"/>
      <c r="J30" s="703"/>
    </row>
    <row r="31" spans="1:10">
      <c r="A31" s="702" t="s">
        <v>428</v>
      </c>
      <c r="B31" s="702" t="s">
        <v>439</v>
      </c>
      <c r="C31" s="699">
        <v>501010101</v>
      </c>
      <c r="D31" s="699" t="s">
        <v>467</v>
      </c>
      <c r="E31" s="698" t="s">
        <v>501</v>
      </c>
      <c r="F31" s="700" t="s">
        <v>427</v>
      </c>
      <c r="G31" s="703">
        <f>세출!W10</f>
        <v>109598600</v>
      </c>
      <c r="H31" s="703"/>
      <c r="I31" s="703"/>
      <c r="J31" s="703"/>
    </row>
    <row r="32" spans="1:10">
      <c r="A32" s="702" t="s">
        <v>428</v>
      </c>
      <c r="B32" s="702" t="s">
        <v>439</v>
      </c>
      <c r="C32" s="699">
        <v>501010102</v>
      </c>
      <c r="D32" s="699" t="s">
        <v>468</v>
      </c>
      <c r="E32" s="698" t="s">
        <v>501</v>
      </c>
      <c r="F32" s="700" t="s">
        <v>427</v>
      </c>
      <c r="G32" s="703">
        <f>세출!W11</f>
        <v>44343720</v>
      </c>
      <c r="H32" s="703"/>
      <c r="I32" s="703"/>
      <c r="J32" s="703"/>
    </row>
    <row r="33" spans="1:10">
      <c r="A33" s="702" t="s">
        <v>428</v>
      </c>
      <c r="B33" s="702" t="s">
        <v>439</v>
      </c>
      <c r="C33" s="699">
        <v>501010201</v>
      </c>
      <c r="D33" s="699" t="s">
        <v>469</v>
      </c>
      <c r="E33" s="698" t="s">
        <v>501</v>
      </c>
      <c r="F33" s="700" t="s">
        <v>427</v>
      </c>
      <c r="G33" s="703">
        <f>세출!W13</f>
        <v>2080800</v>
      </c>
      <c r="H33" s="703"/>
      <c r="I33" s="703"/>
      <c r="J33" s="703"/>
    </row>
    <row r="34" spans="1:10">
      <c r="A34" s="702" t="s">
        <v>428</v>
      </c>
      <c r="B34" s="702" t="s">
        <v>439</v>
      </c>
      <c r="C34" s="699">
        <v>501010202</v>
      </c>
      <c r="D34" s="699" t="s">
        <v>470</v>
      </c>
      <c r="E34" s="698" t="s">
        <v>501</v>
      </c>
      <c r="F34" s="700" t="s">
        <v>427</v>
      </c>
      <c r="G34" s="703">
        <f>세출!W14</f>
        <v>400800</v>
      </c>
      <c r="H34" s="703"/>
      <c r="I34" s="703"/>
      <c r="J34" s="703"/>
    </row>
    <row r="35" spans="1:10">
      <c r="A35" s="702" t="s">
        <v>428</v>
      </c>
      <c r="B35" s="702" t="s">
        <v>439</v>
      </c>
      <c r="C35" s="699">
        <v>501010301</v>
      </c>
      <c r="D35" s="699" t="s">
        <v>471</v>
      </c>
      <c r="E35" s="698" t="s">
        <v>501</v>
      </c>
      <c r="F35" s="700" t="s">
        <v>427</v>
      </c>
      <c r="G35" s="703">
        <f>세출!W16</f>
        <v>0</v>
      </c>
      <c r="H35" s="703"/>
      <c r="I35" s="703"/>
      <c r="J35" s="703"/>
    </row>
    <row r="36" spans="1:10">
      <c r="A36" s="702" t="s">
        <v>428</v>
      </c>
      <c r="B36" s="702" t="s">
        <v>439</v>
      </c>
      <c r="C36" s="699">
        <v>501010302</v>
      </c>
      <c r="D36" s="699" t="s">
        <v>472</v>
      </c>
      <c r="E36" s="698" t="s">
        <v>501</v>
      </c>
      <c r="F36" s="700" t="s">
        <v>427</v>
      </c>
      <c r="G36" s="703">
        <f>세출!W17</f>
        <v>0</v>
      </c>
      <c r="H36" s="703"/>
      <c r="I36" s="703"/>
      <c r="J36" s="703"/>
    </row>
    <row r="37" spans="1:10" ht="22.5">
      <c r="A37" s="702" t="s">
        <v>428</v>
      </c>
      <c r="B37" s="702" t="s">
        <v>439</v>
      </c>
      <c r="C37" s="699">
        <v>501010501</v>
      </c>
      <c r="D37" s="699" t="s">
        <v>473</v>
      </c>
      <c r="E37" s="698" t="s">
        <v>501</v>
      </c>
      <c r="F37" s="700" t="s">
        <v>427</v>
      </c>
      <c r="G37" s="703">
        <f>세출!W19</f>
        <v>9306616</v>
      </c>
      <c r="H37" s="703"/>
      <c r="I37" s="703"/>
      <c r="J37" s="703"/>
    </row>
    <row r="38" spans="1:10" ht="22.5">
      <c r="A38" s="702" t="s">
        <v>428</v>
      </c>
      <c r="B38" s="702" t="s">
        <v>439</v>
      </c>
      <c r="C38" s="699">
        <v>501010502</v>
      </c>
      <c r="D38" s="699" t="s">
        <v>474</v>
      </c>
      <c r="E38" s="698" t="s">
        <v>501</v>
      </c>
      <c r="F38" s="700" t="s">
        <v>427</v>
      </c>
      <c r="G38" s="703">
        <f>세출!W20</f>
        <v>3728710</v>
      </c>
      <c r="H38" s="703"/>
      <c r="I38" s="703"/>
      <c r="J38" s="703"/>
    </row>
    <row r="39" spans="1:10" ht="22.5">
      <c r="A39" s="702" t="s">
        <v>428</v>
      </c>
      <c r="B39" s="702" t="s">
        <v>439</v>
      </c>
      <c r="C39" s="699">
        <v>501010601</v>
      </c>
      <c r="D39" s="699" t="s">
        <v>475</v>
      </c>
      <c r="E39" s="698" t="s">
        <v>501</v>
      </c>
      <c r="F39" s="700" t="s">
        <v>427</v>
      </c>
      <c r="G39" s="703">
        <f>세출!W22</f>
        <v>11320749</v>
      </c>
      <c r="H39" s="703"/>
      <c r="I39" s="703"/>
      <c r="J39" s="703"/>
    </row>
    <row r="40" spans="1:10" ht="22.5">
      <c r="A40" s="702" t="s">
        <v>428</v>
      </c>
      <c r="B40" s="702" t="s">
        <v>439</v>
      </c>
      <c r="C40" s="699">
        <v>501010602</v>
      </c>
      <c r="D40" s="699" t="s">
        <v>476</v>
      </c>
      <c r="E40" s="698" t="s">
        <v>501</v>
      </c>
      <c r="F40" s="700" t="s">
        <v>427</v>
      </c>
      <c r="G40" s="703">
        <f>세출!W23</f>
        <v>4535675</v>
      </c>
      <c r="H40" s="703"/>
      <c r="I40" s="703"/>
      <c r="J40" s="703"/>
    </row>
    <row r="41" spans="1:10">
      <c r="A41" s="702" t="s">
        <v>428</v>
      </c>
      <c r="B41" s="702" t="s">
        <v>439</v>
      </c>
      <c r="C41" s="699">
        <v>501020101</v>
      </c>
      <c r="D41" s="699" t="s">
        <v>477</v>
      </c>
      <c r="E41" s="698" t="s">
        <v>501</v>
      </c>
      <c r="F41" s="700" t="s">
        <v>427</v>
      </c>
      <c r="G41" s="703">
        <f>총괄표!L13</f>
        <v>800000</v>
      </c>
      <c r="H41" s="703"/>
      <c r="I41" s="703"/>
      <c r="J41" s="703"/>
    </row>
    <row r="42" spans="1:10">
      <c r="A42" s="702" t="s">
        <v>428</v>
      </c>
      <c r="B42" s="702" t="s">
        <v>439</v>
      </c>
      <c r="C42" s="699">
        <v>501020201</v>
      </c>
      <c r="D42" s="699" t="s">
        <v>478</v>
      </c>
      <c r="E42" s="698" t="s">
        <v>501</v>
      </c>
      <c r="F42" s="700" t="s">
        <v>427</v>
      </c>
      <c r="G42" s="703">
        <f>총괄표!L14</f>
        <v>3600000</v>
      </c>
      <c r="H42" s="703"/>
      <c r="I42" s="703"/>
      <c r="J42" s="703"/>
    </row>
    <row r="43" spans="1:10">
      <c r="A43" s="702" t="s">
        <v>428</v>
      </c>
      <c r="B43" s="702" t="s">
        <v>439</v>
      </c>
      <c r="C43" s="699">
        <v>501020301</v>
      </c>
      <c r="D43" s="699" t="s">
        <v>425</v>
      </c>
      <c r="E43" s="698" t="s">
        <v>501</v>
      </c>
      <c r="F43" s="700" t="s">
        <v>427</v>
      </c>
      <c r="G43" s="703">
        <f>총괄표!L15</f>
        <v>600000</v>
      </c>
      <c r="H43" s="703"/>
      <c r="I43" s="703"/>
      <c r="J43" s="703"/>
    </row>
    <row r="44" spans="1:10">
      <c r="A44" s="702" t="s">
        <v>428</v>
      </c>
      <c r="B44" s="702" t="s">
        <v>439</v>
      </c>
      <c r="C44" s="699">
        <v>501030101</v>
      </c>
      <c r="D44" s="699" t="s">
        <v>479</v>
      </c>
      <c r="E44" s="698" t="s">
        <v>501</v>
      </c>
      <c r="F44" s="700" t="s">
        <v>427</v>
      </c>
      <c r="G44" s="703">
        <f>총괄표!L16</f>
        <v>0</v>
      </c>
      <c r="H44" s="703"/>
      <c r="I44" s="703"/>
      <c r="J44" s="703"/>
    </row>
    <row r="45" spans="1:10">
      <c r="A45" s="702" t="s">
        <v>428</v>
      </c>
      <c r="B45" s="702" t="s">
        <v>439</v>
      </c>
      <c r="C45" s="699">
        <v>501030201</v>
      </c>
      <c r="D45" s="699" t="s">
        <v>480</v>
      </c>
      <c r="E45" s="698" t="s">
        <v>501</v>
      </c>
      <c r="F45" s="700" t="s">
        <v>427</v>
      </c>
      <c r="G45" s="703">
        <f>총괄표!L17</f>
        <v>5783530</v>
      </c>
      <c r="H45" s="703"/>
      <c r="I45" s="703"/>
      <c r="J45" s="703"/>
    </row>
    <row r="46" spans="1:10" ht="22.5">
      <c r="A46" s="702" t="s">
        <v>428</v>
      </c>
      <c r="B46" s="702" t="s">
        <v>439</v>
      </c>
      <c r="C46" s="699">
        <v>501030301</v>
      </c>
      <c r="D46" s="699" t="s">
        <v>481</v>
      </c>
      <c r="E46" s="698" t="s">
        <v>501</v>
      </c>
      <c r="F46" s="700" t="s">
        <v>427</v>
      </c>
      <c r="G46" s="703">
        <f>총괄표!L18</f>
        <v>6595800</v>
      </c>
      <c r="H46" s="703"/>
      <c r="I46" s="703"/>
      <c r="J46" s="703"/>
    </row>
    <row r="47" spans="1:10">
      <c r="A47" s="702" t="s">
        <v>428</v>
      </c>
      <c r="B47" s="702" t="s">
        <v>439</v>
      </c>
      <c r="C47" s="699">
        <v>501030501</v>
      </c>
      <c r="D47" s="699" t="s">
        <v>482</v>
      </c>
      <c r="E47" s="698" t="s">
        <v>501</v>
      </c>
      <c r="F47" s="700" t="s">
        <v>427</v>
      </c>
      <c r="G47" s="703">
        <f>총괄표!L19</f>
        <v>300000</v>
      </c>
      <c r="H47" s="703"/>
      <c r="I47" s="703"/>
      <c r="J47" s="703"/>
    </row>
    <row r="48" spans="1:10">
      <c r="A48" s="702" t="s">
        <v>428</v>
      </c>
      <c r="B48" s="702" t="s">
        <v>439</v>
      </c>
      <c r="C48" s="699">
        <v>501030601</v>
      </c>
      <c r="D48" s="699" t="s">
        <v>483</v>
      </c>
      <c r="E48" s="698" t="s">
        <v>501</v>
      </c>
      <c r="F48" s="700" t="s">
        <v>427</v>
      </c>
      <c r="G48" s="703">
        <f>총괄표!L20</f>
        <v>37386000</v>
      </c>
      <c r="H48" s="703"/>
      <c r="I48" s="703"/>
      <c r="J48" s="703"/>
    </row>
    <row r="49" spans="1:10">
      <c r="A49" s="702" t="s">
        <v>428</v>
      </c>
      <c r="B49" s="702" t="s">
        <v>439</v>
      </c>
      <c r="C49" s="699">
        <v>501030701</v>
      </c>
      <c r="D49" s="699" t="s">
        <v>484</v>
      </c>
      <c r="E49" s="698" t="s">
        <v>501</v>
      </c>
      <c r="F49" s="700" t="s">
        <v>427</v>
      </c>
      <c r="G49" s="703">
        <f>총괄표!L21</f>
        <v>4560000</v>
      </c>
      <c r="H49" s="703"/>
      <c r="I49" s="703"/>
      <c r="J49" s="703"/>
    </row>
    <row r="50" spans="1:10">
      <c r="A50" s="702" t="s">
        <v>428</v>
      </c>
      <c r="B50" s="702" t="s">
        <v>439</v>
      </c>
      <c r="C50" s="699">
        <v>502010101</v>
      </c>
      <c r="D50" s="699" t="s">
        <v>485</v>
      </c>
      <c r="E50" s="698" t="s">
        <v>501</v>
      </c>
      <c r="F50" s="700" t="s">
        <v>427</v>
      </c>
      <c r="G50" s="703">
        <f>총괄표!L22</f>
        <v>0</v>
      </c>
      <c r="H50" s="703"/>
      <c r="I50" s="703"/>
      <c r="J50" s="703"/>
    </row>
    <row r="51" spans="1:10">
      <c r="A51" s="702" t="s">
        <v>428</v>
      </c>
      <c r="B51" s="702" t="s">
        <v>439</v>
      </c>
      <c r="C51" s="699">
        <v>502010201</v>
      </c>
      <c r="D51" s="699" t="s">
        <v>486</v>
      </c>
      <c r="E51" s="698" t="s">
        <v>501</v>
      </c>
      <c r="F51" s="700" t="s">
        <v>427</v>
      </c>
      <c r="G51" s="703">
        <f>총괄표!L23</f>
        <v>800000</v>
      </c>
      <c r="H51" s="703"/>
      <c r="I51" s="703"/>
      <c r="J51" s="703"/>
    </row>
    <row r="52" spans="1:10">
      <c r="A52" s="702" t="s">
        <v>428</v>
      </c>
      <c r="B52" s="702" t="s">
        <v>439</v>
      </c>
      <c r="C52" s="699">
        <v>502010301</v>
      </c>
      <c r="D52" s="699" t="s">
        <v>487</v>
      </c>
      <c r="E52" s="698" t="s">
        <v>501</v>
      </c>
      <c r="F52" s="700" t="s">
        <v>427</v>
      </c>
      <c r="G52" s="703">
        <f>총괄표!L24</f>
        <v>800000</v>
      </c>
      <c r="H52" s="703"/>
      <c r="I52" s="703"/>
      <c r="J52" s="703"/>
    </row>
    <row r="53" spans="1:10">
      <c r="A53" s="702" t="s">
        <v>428</v>
      </c>
      <c r="B53" s="702" t="s">
        <v>439</v>
      </c>
      <c r="C53" s="699">
        <v>503010101</v>
      </c>
      <c r="D53" s="699" t="s">
        <v>430</v>
      </c>
      <c r="E53" s="698" t="s">
        <v>501</v>
      </c>
      <c r="F53" s="700" t="s">
        <v>427</v>
      </c>
      <c r="G53" s="703">
        <f>세출!L66</f>
        <v>40734000</v>
      </c>
      <c r="H53" s="703"/>
      <c r="I53" s="703"/>
      <c r="J53" s="703"/>
    </row>
    <row r="54" spans="1:10" s="710" customFormat="1">
      <c r="A54" s="730" t="s">
        <v>540</v>
      </c>
      <c r="B54" s="704" t="s">
        <v>541</v>
      </c>
      <c r="C54" s="705">
        <v>503010102</v>
      </c>
      <c r="D54" s="705" t="s">
        <v>510</v>
      </c>
      <c r="E54" s="706" t="s">
        <v>507</v>
      </c>
      <c r="F54" s="707" t="s">
        <v>509</v>
      </c>
      <c r="G54" s="709">
        <f>세출!L68</f>
        <v>0</v>
      </c>
      <c r="H54" s="709"/>
      <c r="I54" s="709"/>
      <c r="J54" s="709"/>
    </row>
    <row r="55" spans="1:10">
      <c r="A55" s="702" t="s">
        <v>428</v>
      </c>
      <c r="B55" s="702" t="s">
        <v>439</v>
      </c>
      <c r="C55" s="699">
        <v>503010201</v>
      </c>
      <c r="D55" s="699" t="s">
        <v>488</v>
      </c>
      <c r="E55" s="698" t="s">
        <v>501</v>
      </c>
      <c r="F55" s="700" t="s">
        <v>427</v>
      </c>
      <c r="G55" s="703">
        <f>총괄표!L26</f>
        <v>1320000</v>
      </c>
      <c r="H55" s="703"/>
      <c r="I55" s="703"/>
      <c r="J55" s="703"/>
    </row>
    <row r="56" spans="1:10">
      <c r="A56" s="702" t="s">
        <v>428</v>
      </c>
      <c r="B56" s="702" t="s">
        <v>439</v>
      </c>
      <c r="C56" s="699">
        <v>503010401</v>
      </c>
      <c r="D56" s="699" t="s">
        <v>489</v>
      </c>
      <c r="E56" s="698" t="s">
        <v>501</v>
      </c>
      <c r="F56" s="700" t="s">
        <v>427</v>
      </c>
      <c r="G56" s="703">
        <f>총괄표!L27</f>
        <v>3240000</v>
      </c>
      <c r="H56" s="703"/>
      <c r="I56" s="703"/>
      <c r="J56" s="703"/>
    </row>
    <row r="57" spans="1:10">
      <c r="A57" s="702" t="s">
        <v>428</v>
      </c>
      <c r="B57" s="702" t="s">
        <v>439</v>
      </c>
      <c r="C57" s="699">
        <v>503010501</v>
      </c>
      <c r="D57" s="699" t="s">
        <v>490</v>
      </c>
      <c r="E57" s="698" t="s">
        <v>501</v>
      </c>
      <c r="F57" s="700" t="s">
        <v>427</v>
      </c>
      <c r="G57" s="703">
        <f>총괄표!L28</f>
        <v>100000</v>
      </c>
      <c r="H57" s="703"/>
      <c r="I57" s="703"/>
      <c r="J57" s="703"/>
    </row>
    <row r="58" spans="1:10">
      <c r="A58" s="702" t="s">
        <v>428</v>
      </c>
      <c r="B58" s="702" t="s">
        <v>439</v>
      </c>
      <c r="C58" s="699">
        <v>503030101</v>
      </c>
      <c r="D58" s="699" t="s">
        <v>491</v>
      </c>
      <c r="E58" s="698" t="s">
        <v>501</v>
      </c>
      <c r="F58" s="700" t="s">
        <v>427</v>
      </c>
      <c r="G58" s="703">
        <f>총괄표!L29</f>
        <v>200000</v>
      </c>
      <c r="H58" s="703"/>
      <c r="I58" s="703"/>
      <c r="J58" s="703"/>
    </row>
    <row r="59" spans="1:10">
      <c r="A59" s="702" t="s">
        <v>428</v>
      </c>
      <c r="B59" s="702" t="s">
        <v>439</v>
      </c>
      <c r="C59" s="699">
        <v>504010101</v>
      </c>
      <c r="D59" s="699" t="s">
        <v>492</v>
      </c>
      <c r="E59" s="698" t="s">
        <v>501</v>
      </c>
      <c r="F59" s="700" t="s">
        <v>427</v>
      </c>
      <c r="G59" s="703">
        <f>총괄표!L30</f>
        <v>0</v>
      </c>
      <c r="H59" s="703"/>
      <c r="I59" s="703"/>
      <c r="J59" s="703"/>
    </row>
    <row r="60" spans="1:10">
      <c r="A60" s="702" t="s">
        <v>428</v>
      </c>
      <c r="B60" s="702" t="s">
        <v>439</v>
      </c>
      <c r="C60" s="699">
        <v>504010201</v>
      </c>
      <c r="D60" s="699" t="s">
        <v>493</v>
      </c>
      <c r="E60" s="698" t="s">
        <v>501</v>
      </c>
      <c r="F60" s="700" t="s">
        <v>427</v>
      </c>
      <c r="G60" s="703">
        <f>총괄표!L31</f>
        <v>0</v>
      </c>
      <c r="H60" s="703"/>
      <c r="I60" s="703"/>
      <c r="J60" s="703"/>
    </row>
    <row r="61" spans="1:10">
      <c r="A61" s="702" t="s">
        <v>428</v>
      </c>
      <c r="B61" s="702" t="s">
        <v>439</v>
      </c>
      <c r="C61" s="699">
        <v>505010101</v>
      </c>
      <c r="D61" s="699" t="s">
        <v>494</v>
      </c>
      <c r="E61" s="698" t="s">
        <v>501</v>
      </c>
      <c r="F61" s="700" t="s">
        <v>427</v>
      </c>
      <c r="G61" s="703">
        <f>총괄표!L32</f>
        <v>0</v>
      </c>
      <c r="H61" s="703"/>
      <c r="I61" s="703"/>
      <c r="J61" s="703"/>
    </row>
    <row r="62" spans="1:10">
      <c r="A62" s="702" t="s">
        <v>428</v>
      </c>
      <c r="B62" s="702" t="s">
        <v>439</v>
      </c>
      <c r="C62" s="699">
        <v>506010101</v>
      </c>
      <c r="D62" s="699" t="s">
        <v>495</v>
      </c>
      <c r="E62" s="698" t="s">
        <v>501</v>
      </c>
      <c r="F62" s="700" t="s">
        <v>427</v>
      </c>
      <c r="G62" s="703">
        <f>총괄표!L33</f>
        <v>0</v>
      </c>
      <c r="H62" s="703"/>
      <c r="I62" s="703"/>
      <c r="J62" s="703"/>
    </row>
    <row r="63" spans="1:10">
      <c r="A63" s="702" t="s">
        <v>428</v>
      </c>
      <c r="B63" s="702" t="s">
        <v>439</v>
      </c>
      <c r="C63" s="699">
        <v>506010201</v>
      </c>
      <c r="D63" s="699" t="s">
        <v>496</v>
      </c>
      <c r="E63" s="698" t="s">
        <v>501</v>
      </c>
      <c r="F63" s="700" t="s">
        <v>427</v>
      </c>
      <c r="G63" s="703">
        <f>총괄표!L34</f>
        <v>0</v>
      </c>
      <c r="H63" s="703"/>
      <c r="I63" s="703"/>
      <c r="J63" s="703"/>
    </row>
    <row r="64" spans="1:10">
      <c r="A64" s="702" t="s">
        <v>428</v>
      </c>
      <c r="B64" s="702" t="s">
        <v>439</v>
      </c>
      <c r="C64" s="699">
        <v>507010101</v>
      </c>
      <c r="D64" s="699" t="s">
        <v>497</v>
      </c>
      <c r="E64" s="698" t="s">
        <v>501</v>
      </c>
      <c r="F64" s="700" t="s">
        <v>427</v>
      </c>
      <c r="G64" s="703">
        <f>총괄표!L35</f>
        <v>0</v>
      </c>
      <c r="H64" s="703"/>
      <c r="I64" s="703"/>
      <c r="J64" s="703"/>
    </row>
    <row r="65" spans="1:10">
      <c r="A65" s="702" t="s">
        <v>428</v>
      </c>
      <c r="B65" s="702" t="s">
        <v>439</v>
      </c>
      <c r="C65" s="699">
        <v>508010101</v>
      </c>
      <c r="D65" s="699" t="s">
        <v>498</v>
      </c>
      <c r="E65" s="698" t="s">
        <v>501</v>
      </c>
      <c r="F65" s="700" t="s">
        <v>427</v>
      </c>
      <c r="G65" s="703">
        <f>총괄표!L36</f>
        <v>0</v>
      </c>
      <c r="H65" s="703"/>
      <c r="I65" s="703"/>
      <c r="J65" s="703"/>
    </row>
    <row r="66" spans="1:10" s="710" customFormat="1">
      <c r="A66" s="730" t="s">
        <v>540</v>
      </c>
      <c r="B66" s="704" t="s">
        <v>541</v>
      </c>
      <c r="C66" s="705">
        <v>508010201</v>
      </c>
      <c r="D66" s="705" t="s">
        <v>499</v>
      </c>
      <c r="E66" s="706" t="s">
        <v>502</v>
      </c>
      <c r="F66" s="707" t="s">
        <v>509</v>
      </c>
      <c r="G66" s="709">
        <f>총괄표!L37</f>
        <v>0</v>
      </c>
      <c r="H66" s="709"/>
      <c r="I66" s="709"/>
      <c r="J66" s="709"/>
    </row>
    <row r="67" spans="1:10">
      <c r="A67" s="702" t="s">
        <v>428</v>
      </c>
      <c r="B67" s="702" t="s">
        <v>439</v>
      </c>
      <c r="C67" s="699">
        <v>509010101</v>
      </c>
      <c r="D67" s="699" t="s">
        <v>466</v>
      </c>
      <c r="E67" s="698" t="s">
        <v>501</v>
      </c>
      <c r="F67" s="700" t="s">
        <v>427</v>
      </c>
      <c r="G67" s="703">
        <f>총괄표!L38</f>
        <v>0</v>
      </c>
      <c r="H67" s="703"/>
      <c r="I67" s="703"/>
      <c r="J67" s="703"/>
    </row>
    <row r="68" spans="1:10">
      <c r="A68" s="702" t="s">
        <v>428</v>
      </c>
      <c r="B68" s="702" t="s">
        <v>439</v>
      </c>
      <c r="C68" s="699">
        <v>509010201</v>
      </c>
      <c r="D68" s="699" t="s">
        <v>500</v>
      </c>
      <c r="E68" s="698" t="s">
        <v>501</v>
      </c>
      <c r="F68" s="700" t="s">
        <v>427</v>
      </c>
      <c r="G68" s="703">
        <f>총괄표!L39</f>
        <v>0</v>
      </c>
      <c r="H68" s="703"/>
      <c r="I68" s="703"/>
      <c r="J68" s="70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22" sqref="E22"/>
    </sheetView>
  </sheetViews>
  <sheetFormatPr defaultRowHeight="16.5"/>
  <cols>
    <col min="1" max="1" width="11.375" customWidth="1"/>
    <col min="2" max="2" width="14.125" customWidth="1"/>
    <col min="3" max="3" width="15.875" customWidth="1"/>
    <col min="4" max="4" width="13.5" customWidth="1"/>
    <col min="5" max="12" width="16.875" customWidth="1"/>
    <col min="13" max="14" width="0" hidden="1" customWidth="1"/>
  </cols>
  <sheetData>
    <row r="1" spans="1:14">
      <c r="A1" s="889" t="s">
        <v>542</v>
      </c>
      <c r="B1" s="890"/>
      <c r="C1" s="890"/>
      <c r="D1" s="890"/>
      <c r="E1" s="890"/>
      <c r="F1" s="890"/>
      <c r="G1" s="890"/>
      <c r="H1" s="890"/>
      <c r="I1" s="890"/>
      <c r="J1" s="890"/>
      <c r="K1" s="890"/>
      <c r="L1" s="891"/>
      <c r="M1" s="731"/>
    </row>
    <row r="2" spans="1:14">
      <c r="A2" s="885" t="s">
        <v>356</v>
      </c>
      <c r="B2" s="889" t="s">
        <v>357</v>
      </c>
      <c r="C2" s="890"/>
      <c r="D2" s="891"/>
      <c r="E2" s="889" t="s">
        <v>543</v>
      </c>
      <c r="F2" s="890"/>
      <c r="G2" s="890"/>
      <c r="H2" s="890"/>
      <c r="I2" s="890"/>
      <c r="J2" s="890"/>
      <c r="K2" s="890"/>
      <c r="L2" s="891"/>
      <c r="M2" s="732"/>
    </row>
    <row r="3" spans="1:14">
      <c r="A3" s="886"/>
      <c r="B3" s="882" t="s">
        <v>359</v>
      </c>
      <c r="C3" s="883"/>
      <c r="D3" s="892"/>
      <c r="E3" s="889" t="s">
        <v>544</v>
      </c>
      <c r="F3" s="890"/>
      <c r="G3" s="890"/>
      <c r="H3" s="890"/>
      <c r="I3" s="890"/>
      <c r="J3" s="890"/>
      <c r="K3" s="890"/>
      <c r="L3" s="891"/>
      <c r="M3" s="732"/>
    </row>
    <row r="4" spans="1:14">
      <c r="A4" s="886"/>
      <c r="B4" s="882" t="s">
        <v>360</v>
      </c>
      <c r="C4" s="883"/>
      <c r="D4" s="892"/>
      <c r="E4" s="889" t="s">
        <v>395</v>
      </c>
      <c r="F4" s="890"/>
      <c r="G4" s="890"/>
      <c r="H4" s="890"/>
      <c r="I4" s="890"/>
      <c r="J4" s="890"/>
      <c r="K4" s="890"/>
      <c r="L4" s="891"/>
      <c r="M4" s="732"/>
    </row>
    <row r="5" spans="1:14">
      <c r="A5" s="887"/>
      <c r="B5" s="889" t="s">
        <v>361</v>
      </c>
      <c r="C5" s="890"/>
      <c r="D5" s="891"/>
      <c r="E5" s="889" t="s">
        <v>362</v>
      </c>
      <c r="F5" s="890"/>
      <c r="G5" s="890"/>
      <c r="H5" s="890"/>
      <c r="I5" s="890"/>
      <c r="J5" s="890"/>
      <c r="K5" s="890"/>
      <c r="L5" s="891"/>
      <c r="M5" s="732"/>
    </row>
    <row r="6" spans="1:14">
      <c r="A6" s="729" t="s">
        <v>363</v>
      </c>
      <c r="B6" s="882" t="s">
        <v>364</v>
      </c>
      <c r="C6" s="883"/>
      <c r="D6" s="892"/>
      <c r="E6" s="889" t="s">
        <v>545</v>
      </c>
      <c r="F6" s="890"/>
      <c r="G6" s="890"/>
      <c r="H6" s="890"/>
      <c r="I6" s="890"/>
      <c r="J6" s="890"/>
      <c r="K6" s="890"/>
      <c r="L6" s="891"/>
      <c r="M6" s="732"/>
    </row>
    <row r="7" spans="1:14">
      <c r="A7" s="733"/>
      <c r="B7" s="882" t="s">
        <v>359</v>
      </c>
      <c r="C7" s="883"/>
      <c r="D7" s="892"/>
      <c r="E7" s="889" t="s">
        <v>546</v>
      </c>
      <c r="F7" s="890"/>
      <c r="G7" s="890"/>
      <c r="H7" s="890"/>
      <c r="I7" s="890"/>
      <c r="J7" s="890"/>
      <c r="K7" s="890"/>
      <c r="L7" s="891"/>
      <c r="M7" s="732"/>
    </row>
    <row r="8" spans="1:14">
      <c r="A8" s="732"/>
      <c r="B8" s="882" t="s">
        <v>397</v>
      </c>
      <c r="C8" s="883"/>
      <c r="D8" s="892"/>
      <c r="E8" s="889" t="s">
        <v>547</v>
      </c>
      <c r="F8" s="890"/>
      <c r="G8" s="890"/>
      <c r="H8" s="890"/>
      <c r="I8" s="890"/>
      <c r="J8" s="890"/>
      <c r="K8" s="890"/>
      <c r="L8" s="891"/>
      <c r="M8" s="732"/>
      <c r="N8" s="732"/>
    </row>
    <row r="9" spans="1:14" ht="22.5">
      <c r="A9" s="732" t="s">
        <v>415</v>
      </c>
      <c r="B9" s="732" t="s">
        <v>416</v>
      </c>
      <c r="C9" s="732" t="s">
        <v>548</v>
      </c>
      <c r="D9" s="732" t="s">
        <v>549</v>
      </c>
      <c r="E9" s="732" t="s">
        <v>550</v>
      </c>
      <c r="F9" s="732" t="s">
        <v>551</v>
      </c>
      <c r="G9" s="732" t="s">
        <v>552</v>
      </c>
      <c r="H9" s="732" t="s">
        <v>553</v>
      </c>
      <c r="I9" s="732" t="s">
        <v>554</v>
      </c>
      <c r="J9" s="732" t="s">
        <v>555</v>
      </c>
      <c r="K9" s="732" t="s">
        <v>556</v>
      </c>
      <c r="L9" s="732" t="s">
        <v>557</v>
      </c>
      <c r="M9" s="732" t="s">
        <v>558</v>
      </c>
      <c r="N9" s="732" t="s">
        <v>559</v>
      </c>
    </row>
    <row r="10" spans="1:14">
      <c r="A10" s="734" t="s">
        <v>560</v>
      </c>
      <c r="B10" s="735" t="s">
        <v>561</v>
      </c>
      <c r="C10" s="735" t="str">
        <f>보수일람표!B8</f>
        <v>간호조무사</v>
      </c>
      <c r="D10" s="735" t="str">
        <f>보수일람표!C8</f>
        <v>간호조무사</v>
      </c>
      <c r="E10" s="735" t="str">
        <f>보수일람표!D8</f>
        <v>노인요양공동생활가정</v>
      </c>
      <c r="F10" s="735" t="str">
        <f>보수일람표!E8</f>
        <v>직접비</v>
      </c>
      <c r="G10" s="691"/>
      <c r="H10" s="736">
        <f>보수일람표!F8</f>
        <v>21943720</v>
      </c>
      <c r="I10" s="736">
        <f>보수일람표!G8</f>
        <v>0</v>
      </c>
      <c r="J10" s="736">
        <f>보수일람표!H8</f>
        <v>0</v>
      </c>
      <c r="K10" s="736">
        <f>보수일람표!I8</f>
        <v>1828643</v>
      </c>
      <c r="L10" s="736">
        <f>보수일람표!J8</f>
        <v>2224397</v>
      </c>
      <c r="M10" s="737">
        <v>0</v>
      </c>
      <c r="N10" s="735">
        <v>2016000002</v>
      </c>
    </row>
    <row r="11" spans="1:14">
      <c r="A11" s="734" t="s">
        <v>560</v>
      </c>
      <c r="B11" s="735" t="s">
        <v>561</v>
      </c>
      <c r="C11" s="735" t="str">
        <f>보수일람표!B9</f>
        <v>요양보호사1급</v>
      </c>
      <c r="D11" s="735" t="str">
        <f>보수일람표!C9</f>
        <v>요양보호사1급</v>
      </c>
      <c r="E11" s="735" t="str">
        <f>보수일람표!D9</f>
        <v>노인요양공동생활가정</v>
      </c>
      <c r="F11" s="735" t="str">
        <f>보수일람표!E9</f>
        <v>직접비</v>
      </c>
      <c r="G11" s="691"/>
      <c r="H11" s="736">
        <f>보수일람표!F9</f>
        <v>21943720</v>
      </c>
      <c r="I11" s="736">
        <f>보수일람표!G9</f>
        <v>400800</v>
      </c>
      <c r="J11" s="736">
        <f>보수일람표!H9</f>
        <v>0</v>
      </c>
      <c r="K11" s="736">
        <f>보수일람표!I9</f>
        <v>1862043</v>
      </c>
      <c r="L11" s="736">
        <f>보수일람표!J9</f>
        <v>2265025</v>
      </c>
    </row>
    <row r="12" spans="1:14">
      <c r="A12" s="734" t="s">
        <v>560</v>
      </c>
      <c r="B12" s="735" t="s">
        <v>561</v>
      </c>
      <c r="C12" s="735" t="str">
        <f>보수일람표!B10</f>
        <v>박영예</v>
      </c>
      <c r="D12" s="735" t="str">
        <f>보수일람표!C10</f>
        <v>시설장</v>
      </c>
      <c r="E12" s="735" t="str">
        <f>보수일람표!D10</f>
        <v>노인요양공동생활가정</v>
      </c>
      <c r="F12" s="735" t="str">
        <f>보수일람표!E10</f>
        <v>간접비</v>
      </c>
      <c r="G12" s="691"/>
      <c r="H12" s="736">
        <f>보수일람표!F10</f>
        <v>22800000</v>
      </c>
      <c r="I12" s="736">
        <f>보수일람표!G10</f>
        <v>400800</v>
      </c>
      <c r="J12" s="736">
        <f>보수일람표!H10</f>
        <v>0</v>
      </c>
      <c r="K12" s="736">
        <f>보수일람표!I10</f>
        <v>1933400</v>
      </c>
      <c r="L12" s="736">
        <f>보수일람표!J10</f>
        <v>2351825</v>
      </c>
    </row>
    <row r="13" spans="1:14">
      <c r="A13" s="734" t="s">
        <v>560</v>
      </c>
      <c r="B13" s="735" t="s">
        <v>561</v>
      </c>
      <c r="C13" s="735" t="str">
        <f>보수일람표!B11</f>
        <v>조리원</v>
      </c>
      <c r="D13" s="735" t="str">
        <f>보수일람표!C11</f>
        <v>조리원</v>
      </c>
      <c r="E13" s="735" t="str">
        <f>보수일람표!D11</f>
        <v>노인요양공동생활가정</v>
      </c>
      <c r="F13" s="735" t="str">
        <f>보수일람표!E11</f>
        <v>간접비</v>
      </c>
      <c r="G13" s="691"/>
      <c r="H13" s="736">
        <f>보수일람표!F11</f>
        <v>21543720</v>
      </c>
      <c r="I13" s="736">
        <f>보수일람표!G11</f>
        <v>0</v>
      </c>
      <c r="J13" s="736">
        <f>보수일람표!H11</f>
        <v>0</v>
      </c>
      <c r="K13" s="736">
        <f>보수일람표!I11</f>
        <v>1795310</v>
      </c>
      <c r="L13" s="736">
        <f>보수일람표!J11</f>
        <v>2183850</v>
      </c>
    </row>
    <row r="14" spans="1:14">
      <c r="A14" s="734" t="s">
        <v>560</v>
      </c>
      <c r="B14" s="735" t="s">
        <v>561</v>
      </c>
      <c r="C14" s="735" t="str">
        <f>보수일람표!B12</f>
        <v>요양보호사1급</v>
      </c>
      <c r="D14" s="735" t="str">
        <f>보수일람표!C12</f>
        <v>요양보호사1급</v>
      </c>
      <c r="E14" s="735" t="str">
        <f>보수일람표!D12</f>
        <v>노인요양공동생활가정</v>
      </c>
      <c r="F14" s="735" t="str">
        <f>보수일람표!E12</f>
        <v>직접비</v>
      </c>
      <c r="G14" s="691"/>
      <c r="H14" s="736">
        <f>보수일람표!F12</f>
        <v>21903720</v>
      </c>
      <c r="I14" s="736">
        <f>보수일람표!G12</f>
        <v>840000</v>
      </c>
      <c r="J14" s="736">
        <f>보수일람표!H12</f>
        <v>0</v>
      </c>
      <c r="K14" s="736">
        <f>보수일람표!I12</f>
        <v>1895310</v>
      </c>
      <c r="L14" s="736">
        <f>보수일람표!J12</f>
        <v>2305492</v>
      </c>
    </row>
    <row r="15" spans="1:14">
      <c r="A15" s="734" t="s">
        <v>560</v>
      </c>
      <c r="B15" s="735" t="s">
        <v>561</v>
      </c>
      <c r="C15" s="735" t="str">
        <f>보수일람표!B13</f>
        <v>요양보호사1급</v>
      </c>
      <c r="D15" s="735" t="str">
        <f>보수일람표!C13</f>
        <v>요양보호사1급</v>
      </c>
      <c r="E15" s="735" t="str">
        <f>보수일람표!D13</f>
        <v>노인요양공동생활가정</v>
      </c>
      <c r="F15" s="735" t="str">
        <f>보수일람표!E13</f>
        <v>직접비</v>
      </c>
      <c r="G15" s="691"/>
      <c r="H15" s="736">
        <f>보수일람표!F13</f>
        <v>21903720</v>
      </c>
      <c r="I15" s="736">
        <f>보수일람표!G13</f>
        <v>840000</v>
      </c>
      <c r="J15" s="736">
        <f>보수일람표!H13</f>
        <v>0</v>
      </c>
      <c r="K15" s="736">
        <f>보수일람표!I13</f>
        <v>1895310</v>
      </c>
      <c r="L15" s="736">
        <f>보수일람표!J13</f>
        <v>2305492</v>
      </c>
    </row>
    <row r="16" spans="1:14">
      <c r="A16" s="734" t="s">
        <v>560</v>
      </c>
      <c r="B16" s="735" t="s">
        <v>561</v>
      </c>
      <c r="C16" s="735" t="str">
        <f>보수일람표!B14</f>
        <v>신입1</v>
      </c>
      <c r="D16" s="735" t="str">
        <f>보수일람표!C14</f>
        <v>요양보호사1급</v>
      </c>
      <c r="E16" s="735" t="str">
        <f>보수일람표!D14</f>
        <v>노인요양공동생활가정</v>
      </c>
      <c r="F16" s="735" t="str">
        <f>보수일람표!E14</f>
        <v>직접비</v>
      </c>
      <c r="G16" s="691"/>
      <c r="H16" s="736">
        <f>보수일람표!F14</f>
        <v>21903720</v>
      </c>
      <c r="I16" s="736">
        <f>보수일람표!G14</f>
        <v>0</v>
      </c>
      <c r="J16" s="736">
        <f>보수일람표!H14</f>
        <v>0</v>
      </c>
      <c r="K16" s="736">
        <f>보수일람표!I14</f>
        <v>1825310</v>
      </c>
      <c r="L16" s="736">
        <f>보수일람표!J14</f>
        <v>2220343</v>
      </c>
    </row>
    <row r="17" spans="1:12">
      <c r="A17" s="734" t="s">
        <v>560</v>
      </c>
      <c r="B17" s="735" t="s">
        <v>561</v>
      </c>
      <c r="C17" s="735">
        <f>보수일람표!B15</f>
        <v>0</v>
      </c>
      <c r="D17" s="735">
        <f>보수일람표!C15</f>
        <v>0</v>
      </c>
      <c r="E17" s="735">
        <f>보수일람표!D15</f>
        <v>0</v>
      </c>
      <c r="F17" s="735">
        <f>보수일람표!E15</f>
        <v>0</v>
      </c>
      <c r="G17" s="691"/>
      <c r="H17" s="736">
        <f>보수일람표!F15</f>
        <v>0</v>
      </c>
      <c r="I17" s="736">
        <f>보수일람표!G15</f>
        <v>0</v>
      </c>
      <c r="J17" s="736">
        <f>보수일람표!H15</f>
        <v>0</v>
      </c>
      <c r="K17" s="736">
        <f>보수일람표!I15</f>
        <v>0</v>
      </c>
      <c r="L17" s="736">
        <f>보수일람표!J15</f>
        <v>0</v>
      </c>
    </row>
  </sheetData>
  <mergeCells count="16">
    <mergeCell ref="B6:D6"/>
    <mergeCell ref="E6:L6"/>
    <mergeCell ref="B7:D7"/>
    <mergeCell ref="E7:L7"/>
    <mergeCell ref="B8:D8"/>
    <mergeCell ref="E8:L8"/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예산총칙</vt:lpstr>
      <vt:lpstr>총괄표</vt:lpstr>
      <vt:lpstr>세입</vt:lpstr>
      <vt:lpstr>세출</vt:lpstr>
      <vt:lpstr>보수일람표</vt:lpstr>
      <vt:lpstr>업로드</vt:lpstr>
      <vt:lpstr>급여업로드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Administrator</cp:lastModifiedBy>
  <cp:lastPrinted>2018-06-15T00:23:10Z</cp:lastPrinted>
  <dcterms:created xsi:type="dcterms:W3CDTF">2016-07-21T05:46:15Z</dcterms:created>
  <dcterms:modified xsi:type="dcterms:W3CDTF">2019-12-23T09:11:34Z</dcterms:modified>
</cp:coreProperties>
</file>