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1835" windowHeight="11895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1">Sheet2!$A$1:$G$37</definedName>
  </definedNames>
  <calcPr calcId="125725"/>
</workbook>
</file>

<file path=xl/calcChain.xml><?xml version="1.0" encoding="utf-8"?>
<calcChain xmlns="http://schemas.openxmlformats.org/spreadsheetml/2006/main">
  <c r="C24" i="2"/>
  <c r="C23"/>
  <c r="C22"/>
  <c r="F27"/>
  <c r="G27" s="1"/>
  <c r="F16"/>
  <c r="F5"/>
  <c r="C21"/>
  <c r="C20"/>
  <c r="C19"/>
  <c r="C18"/>
  <c r="C17"/>
  <c r="C16"/>
  <c r="C13"/>
  <c r="C12"/>
  <c r="C11"/>
  <c r="C10"/>
  <c r="C9"/>
  <c r="C8"/>
  <c r="C7"/>
  <c r="C6"/>
  <c r="C5"/>
  <c r="C27"/>
  <c r="C35"/>
  <c r="C34"/>
  <c r="C33"/>
  <c r="C32"/>
  <c r="C31"/>
  <c r="C30"/>
  <c r="C29"/>
  <c r="C28"/>
  <c r="E35"/>
  <c r="E34"/>
  <c r="G34" s="1"/>
  <c r="E33"/>
  <c r="E32"/>
  <c r="E31"/>
  <c r="E30"/>
  <c r="G30" s="1"/>
  <c r="E29"/>
  <c r="E28"/>
  <c r="E27"/>
  <c r="E24"/>
  <c r="E23"/>
  <c r="G23" s="1"/>
  <c r="E22"/>
  <c r="E21"/>
  <c r="E20"/>
  <c r="E19"/>
  <c r="G19" s="1"/>
  <c r="E18"/>
  <c r="E17"/>
  <c r="E16"/>
  <c r="G16" s="1"/>
  <c r="E8"/>
  <c r="G8" s="1"/>
  <c r="E9"/>
  <c r="G9" s="1"/>
  <c r="E10"/>
  <c r="G10" s="1"/>
  <c r="E11"/>
  <c r="G11" s="1"/>
  <c r="E12"/>
  <c r="G12" s="1"/>
  <c r="E13"/>
  <c r="G13" s="1"/>
  <c r="E7"/>
  <c r="G7" s="1"/>
  <c r="E6"/>
  <c r="G6" s="1"/>
  <c r="E5"/>
  <c r="G5" s="1"/>
  <c r="G5" i="1"/>
  <c r="H5"/>
  <c r="G4"/>
  <c r="H4"/>
  <c r="G3"/>
  <c r="H3"/>
  <c r="F5"/>
  <c r="F4"/>
  <c r="F3"/>
  <c r="G29" i="2" l="1"/>
  <c r="G33"/>
  <c r="G28"/>
  <c r="G32"/>
  <c r="G31"/>
  <c r="G35"/>
  <c r="G18"/>
  <c r="G22"/>
  <c r="G17"/>
  <c r="G21"/>
  <c r="G20"/>
  <c r="G24"/>
</calcChain>
</file>

<file path=xl/sharedStrings.xml><?xml version="1.0" encoding="utf-8"?>
<sst xmlns="http://schemas.openxmlformats.org/spreadsheetml/2006/main" count="113" uniqueCount="67">
  <si>
    <t>구 분</t>
  </si>
  <si>
    <t>1등급</t>
  </si>
  <si>
    <t>2등급</t>
  </si>
  <si>
    <t>3등급</t>
  </si>
  <si>
    <t>비급여(식비)</t>
  </si>
  <si>
    <t>기준</t>
  </si>
  <si>
    <t>급여비용(1일)</t>
  </si>
  <si>
    <t>급여비용(28일)</t>
  </si>
  <si>
    <t>급여비용(30일)</t>
  </si>
  <si>
    <t>급여비용(31일)</t>
  </si>
  <si>
    <t>일반</t>
  </si>
  <si>
    <t>국가부담(80%) - 28일</t>
  </si>
  <si>
    <t xml:space="preserve">❈ 4,5등급은 </t>
  </si>
  <si>
    <t>3등급과 동일</t>
  </si>
  <si>
    <t xml:space="preserve">  </t>
  </si>
  <si>
    <t>❈ 이,미용비</t>
  </si>
  <si>
    <t>없음</t>
  </si>
  <si>
    <t>❈ 위 금액 외에 약제비 및 병원치료비는 개인부담</t>
  </si>
  <si>
    <t>국가부담(80%) - 30일</t>
  </si>
  <si>
    <t>국가부담(80%) - 31일</t>
  </si>
  <si>
    <t>본인부담(20%) -28일</t>
  </si>
  <si>
    <t>본인부담(20%) -30일</t>
  </si>
  <si>
    <t>본인부담(20%) -31일</t>
  </si>
  <si>
    <t>식비</t>
  </si>
  <si>
    <t>28일</t>
  </si>
  <si>
    <t>30일</t>
  </si>
  <si>
    <t>31일</t>
  </si>
  <si>
    <t>본인부담금총액</t>
  </si>
  <si>
    <t>감 경</t>
  </si>
  <si>
    <t>(차상위)</t>
  </si>
  <si>
    <t>중위소득</t>
  </si>
  <si>
    <t>50%이하</t>
  </si>
  <si>
    <t>국가부담(92%)-28일</t>
  </si>
  <si>
    <t>국가부담(92%)-30일</t>
  </si>
  <si>
    <t>국가부담(92%)-31일</t>
  </si>
  <si>
    <t>본인부담(8%)-28일</t>
  </si>
  <si>
    <t>본인부담(8%)-30일</t>
  </si>
  <si>
    <t>본인부담(8%)-31일</t>
  </si>
  <si>
    <t>본인부담총금액</t>
  </si>
  <si>
    <t>51~100%</t>
  </si>
  <si>
    <t>국가부담(88%)-28일</t>
  </si>
  <si>
    <t>국가부담(88%)-30일</t>
  </si>
  <si>
    <t>국가부담(88%)-31일</t>
  </si>
  <si>
    <t>본인부담(12%)-28일</t>
  </si>
  <si>
    <t>본인부담(12%)-30일</t>
  </si>
  <si>
    <t>본인부담(12%)-31일</t>
  </si>
  <si>
    <t>기초생활</t>
  </si>
  <si>
    <t>수급권자</t>
  </si>
  <si>
    <t>급여비용</t>
  </si>
  <si>
    <t>국가부담(100%)</t>
  </si>
  <si>
    <t>식 비</t>
  </si>
  <si>
    <t>지자체 부담(100%)</t>
  </si>
  <si>
    <t>본인부담 총금액</t>
  </si>
  <si>
    <t>면 제</t>
  </si>
  <si>
    <t>31일기준</t>
  </si>
  <si>
    <t>1일수가</t>
  </si>
  <si>
    <t>본인부담액</t>
  </si>
  <si>
    <t>식재료비</t>
  </si>
  <si>
    <t>총액</t>
  </si>
  <si>
    <t>본인부담+식재료비</t>
  </si>
  <si>
    <t>30일기준</t>
  </si>
  <si>
    <t>28일기준</t>
  </si>
  <si>
    <t>공단부담금</t>
    <phoneticPr fontId="8" type="noConversion"/>
  </si>
  <si>
    <t>위의 금액 외에 약제비 및 병원진료비는 개인부담 입니다.</t>
    <phoneticPr fontId="8" type="noConversion"/>
  </si>
  <si>
    <t>2021년  수가표</t>
    <phoneticPr fontId="8" type="noConversion"/>
  </si>
  <si>
    <t>(6,600x일수)</t>
    <phoneticPr fontId="8" type="noConversion"/>
  </si>
  <si>
    <t>2021.01.01~</t>
    <phoneticPr fontId="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</si>
</sst>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b/>
      <sz val="12"/>
      <color rgb="FF000000"/>
      <name val="굴림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u/>
      <sz val="23"/>
      <color rgb="FF000000"/>
      <name val="양재깨비체B"/>
      <family val="1"/>
      <charset val="129"/>
    </font>
    <font>
      <sz val="12"/>
      <color rgb="FF939393"/>
      <name val="양재깨비체B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color rgb="FF000000"/>
      <name val="양재깨비체B"/>
      <family val="1"/>
      <charset val="129"/>
    </font>
    <font>
      <sz val="12"/>
      <color rgb="FFFF0000"/>
      <name val="양재깨비체B"/>
      <family val="1"/>
      <charset val="129"/>
    </font>
    <font>
      <sz val="18"/>
      <color rgb="FFFF0000"/>
      <name val="맑은 고딕"/>
      <family val="2"/>
      <charset val="129"/>
      <scheme val="minor"/>
    </font>
    <font>
      <sz val="18"/>
      <color rgb="FFFF0000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2"/>
      <name val="양재깨비체B"/>
      <family val="1"/>
      <charset val="129"/>
    </font>
    <font>
      <sz val="11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65"/>
        <bgColor indexed="64"/>
      </patternFill>
    </fill>
    <fill>
      <patternFill patternType="solid">
        <fgColor rgb="FFFFD8FF"/>
        <bgColor indexed="64"/>
      </patternFill>
    </fill>
    <fill>
      <patternFill patternType="solid">
        <fgColor rgb="FFCBF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3" borderId="16" xfId="0" applyNumberFormat="1" applyFont="1" applyFill="1" applyBorder="1" applyAlignment="1">
      <alignment horizontal="right" vertical="center" wrapText="1"/>
    </xf>
    <xf numFmtId="3" fontId="1" fillId="3" borderId="12" xfId="0" applyNumberFormat="1" applyFont="1" applyFill="1" applyBorder="1" applyAlignment="1">
      <alignment horizontal="right" vertical="center" wrapText="1"/>
    </xf>
    <xf numFmtId="3" fontId="1" fillId="3" borderId="18" xfId="0" applyNumberFormat="1" applyFont="1" applyFill="1" applyBorder="1" applyAlignment="1">
      <alignment horizontal="right" vertical="center" wrapText="1"/>
    </xf>
    <xf numFmtId="3" fontId="3" fillId="3" borderId="18" xfId="0" applyNumberFormat="1" applyFont="1" applyFill="1" applyBorder="1" applyAlignment="1">
      <alignment horizontal="right" vertical="center" wrapText="1"/>
    </xf>
    <xf numFmtId="3" fontId="3" fillId="3" borderId="24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justify"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4" borderId="16" xfId="0" applyNumberFormat="1" applyFont="1" applyFill="1" applyBorder="1" applyAlignment="1">
      <alignment horizontal="right" vertical="center" wrapText="1"/>
    </xf>
    <xf numFmtId="3" fontId="1" fillId="4" borderId="17" xfId="0" applyNumberFormat="1" applyFont="1" applyFill="1" applyBorder="1" applyAlignment="1">
      <alignment horizontal="right" vertical="center" wrapText="1"/>
    </xf>
    <xf numFmtId="3" fontId="1" fillId="4" borderId="12" xfId="0" applyNumberFormat="1" applyFont="1" applyFill="1" applyBorder="1" applyAlignment="1">
      <alignment horizontal="right" vertical="center" wrapText="1"/>
    </xf>
    <xf numFmtId="3" fontId="1" fillId="4" borderId="8" xfId="0" applyNumberFormat="1" applyFont="1" applyFill="1" applyBorder="1" applyAlignment="1">
      <alignment horizontal="right" vertical="center" wrapText="1"/>
    </xf>
    <xf numFmtId="3" fontId="1" fillId="4" borderId="23" xfId="0" applyNumberFormat="1" applyFont="1" applyFill="1" applyBorder="1" applyAlignment="1">
      <alignment horizontal="right" vertical="center" wrapText="1"/>
    </xf>
    <xf numFmtId="3" fontId="1" fillId="4" borderId="19" xfId="0" applyNumberFormat="1" applyFont="1" applyFill="1" applyBorder="1" applyAlignment="1">
      <alignment horizontal="right" vertical="center" wrapText="1"/>
    </xf>
    <xf numFmtId="0" fontId="4" fillId="0" borderId="2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3" fontId="1" fillId="5" borderId="16" xfId="0" applyNumberFormat="1" applyFont="1" applyFill="1" applyBorder="1" applyAlignment="1">
      <alignment horizontal="right" vertical="center" wrapText="1"/>
    </xf>
    <xf numFmtId="3" fontId="1" fillId="5" borderId="17" xfId="0" applyNumberFormat="1" applyFont="1" applyFill="1" applyBorder="1" applyAlignment="1">
      <alignment horizontal="right" vertical="center" wrapText="1"/>
    </xf>
    <xf numFmtId="3" fontId="1" fillId="5" borderId="12" xfId="0" applyNumberFormat="1" applyFont="1" applyFill="1" applyBorder="1" applyAlignment="1">
      <alignment horizontal="right" vertical="center" wrapText="1"/>
    </xf>
    <xf numFmtId="0" fontId="6" fillId="5" borderId="19" xfId="0" applyFont="1" applyFill="1" applyBorder="1" applyAlignment="1">
      <alignment horizontal="center" vertical="center" wrapText="1"/>
    </xf>
    <xf numFmtId="3" fontId="1" fillId="5" borderId="8" xfId="0" applyNumberFormat="1" applyFont="1" applyFill="1" applyBorder="1" applyAlignment="1">
      <alignment horizontal="right" vertical="center" wrapText="1"/>
    </xf>
    <xf numFmtId="3" fontId="1" fillId="5" borderId="23" xfId="0" applyNumberFormat="1" applyFont="1" applyFill="1" applyBorder="1" applyAlignment="1">
      <alignment horizontal="right" vertical="center" wrapText="1"/>
    </xf>
    <xf numFmtId="3" fontId="1" fillId="5" borderId="19" xfId="0" applyNumberFormat="1" applyFont="1" applyFill="1" applyBorder="1" applyAlignment="1">
      <alignment horizontal="righ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3" fontId="3" fillId="3" borderId="36" xfId="0" applyNumberFormat="1" applyFont="1" applyFill="1" applyBorder="1" applyAlignment="1">
      <alignment horizontal="right" vertical="center" wrapText="1"/>
    </xf>
    <xf numFmtId="3" fontId="3" fillId="3" borderId="47" xfId="0" applyNumberFormat="1" applyFont="1" applyFill="1" applyBorder="1" applyAlignment="1">
      <alignment horizontal="right" vertical="center" wrapText="1"/>
    </xf>
    <xf numFmtId="3" fontId="1" fillId="3" borderId="41" xfId="0" applyNumberFormat="1" applyFont="1" applyFill="1" applyBorder="1" applyAlignment="1">
      <alignment horizontal="right" vertical="center" wrapText="1"/>
    </xf>
    <xf numFmtId="3" fontId="3" fillId="3" borderId="46" xfId="0" applyNumberFormat="1" applyFont="1" applyFill="1" applyBorder="1" applyAlignment="1">
      <alignment horizontal="right" vertical="center" wrapText="1"/>
    </xf>
    <xf numFmtId="3" fontId="3" fillId="3" borderId="45" xfId="0" applyNumberFormat="1" applyFont="1" applyFill="1" applyBorder="1" applyAlignment="1">
      <alignment horizontal="right" vertical="center" wrapText="1"/>
    </xf>
    <xf numFmtId="3" fontId="3" fillId="3" borderId="48" xfId="0" applyNumberFormat="1" applyFont="1" applyFill="1" applyBorder="1" applyAlignment="1">
      <alignment horizontal="right" vertical="center" wrapText="1"/>
    </xf>
    <xf numFmtId="3" fontId="3" fillId="0" borderId="43" xfId="0" applyNumberFormat="1" applyFont="1" applyBorder="1" applyAlignment="1">
      <alignment horizontal="right" vertical="center" wrapText="1"/>
    </xf>
    <xf numFmtId="3" fontId="3" fillId="3" borderId="49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3" fontId="11" fillId="0" borderId="0" xfId="0" applyNumberFormat="1" applyFont="1">
      <alignment vertical="center"/>
    </xf>
    <xf numFmtId="0" fontId="12" fillId="0" borderId="58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9" fontId="12" fillId="6" borderId="46" xfId="0" applyNumberFormat="1" applyFont="1" applyFill="1" applyBorder="1" applyAlignment="1">
      <alignment horizontal="center" vertical="center" wrapText="1"/>
    </xf>
    <xf numFmtId="3" fontId="12" fillId="6" borderId="46" xfId="0" applyNumberFormat="1" applyFont="1" applyFill="1" applyBorder="1" applyAlignment="1">
      <alignment horizontal="center" vertical="center" wrapText="1"/>
    </xf>
    <xf numFmtId="9" fontId="12" fillId="6" borderId="74" xfId="0" applyNumberFormat="1" applyFont="1" applyFill="1" applyBorder="1" applyAlignment="1">
      <alignment horizontal="center" vertical="center" wrapText="1"/>
    </xf>
    <xf numFmtId="3" fontId="12" fillId="6" borderId="74" xfId="0" applyNumberFormat="1" applyFont="1" applyFill="1" applyBorder="1" applyAlignment="1">
      <alignment horizontal="center" vertical="center" wrapText="1"/>
    </xf>
    <xf numFmtId="9" fontId="12" fillId="7" borderId="70" xfId="0" applyNumberFormat="1" applyFont="1" applyFill="1" applyBorder="1" applyAlignment="1">
      <alignment horizontal="center" vertical="center" wrapText="1"/>
    </xf>
    <xf numFmtId="3" fontId="12" fillId="7" borderId="70" xfId="0" applyNumberFormat="1" applyFont="1" applyFill="1" applyBorder="1" applyAlignment="1">
      <alignment horizontal="center" vertical="center" wrapText="1"/>
    </xf>
    <xf numFmtId="9" fontId="12" fillId="7" borderId="46" xfId="0" applyNumberFormat="1" applyFont="1" applyFill="1" applyBorder="1" applyAlignment="1">
      <alignment horizontal="center" vertical="center" wrapText="1"/>
    </xf>
    <xf numFmtId="3" fontId="12" fillId="7" borderId="46" xfId="0" applyNumberFormat="1" applyFont="1" applyFill="1" applyBorder="1" applyAlignment="1">
      <alignment horizontal="center" vertical="center" wrapText="1"/>
    </xf>
    <xf numFmtId="9" fontId="12" fillId="7" borderId="74" xfId="0" applyNumberFormat="1" applyFont="1" applyFill="1" applyBorder="1" applyAlignment="1">
      <alignment horizontal="center" vertical="center" wrapText="1"/>
    </xf>
    <xf numFmtId="3" fontId="12" fillId="7" borderId="74" xfId="0" applyNumberFormat="1" applyFont="1" applyFill="1" applyBorder="1" applyAlignment="1">
      <alignment horizontal="center" vertical="center" wrapText="1"/>
    </xf>
    <xf numFmtId="9" fontId="12" fillId="8" borderId="70" xfId="0" applyNumberFormat="1" applyFont="1" applyFill="1" applyBorder="1" applyAlignment="1">
      <alignment horizontal="center" vertical="center" wrapText="1"/>
    </xf>
    <xf numFmtId="3" fontId="12" fillId="8" borderId="70" xfId="0" applyNumberFormat="1" applyFont="1" applyFill="1" applyBorder="1" applyAlignment="1">
      <alignment horizontal="center" vertical="center" wrapText="1"/>
    </xf>
    <xf numFmtId="9" fontId="12" fillId="8" borderId="46" xfId="0" applyNumberFormat="1" applyFont="1" applyFill="1" applyBorder="1" applyAlignment="1">
      <alignment horizontal="center" vertical="center" wrapText="1"/>
    </xf>
    <xf numFmtId="3" fontId="12" fillId="8" borderId="46" xfId="0" applyNumberFormat="1" applyFont="1" applyFill="1" applyBorder="1" applyAlignment="1">
      <alignment horizontal="center" vertical="center" wrapText="1"/>
    </xf>
    <xf numFmtId="9" fontId="12" fillId="8" borderId="43" xfId="0" applyNumberFormat="1" applyFont="1" applyFill="1" applyBorder="1" applyAlignment="1">
      <alignment horizontal="center" vertical="center" wrapText="1"/>
    </xf>
    <xf numFmtId="9" fontId="12" fillId="7" borderId="81" xfId="0" applyNumberFormat="1" applyFont="1" applyFill="1" applyBorder="1" applyAlignment="1">
      <alignment horizontal="center" vertical="center" wrapText="1"/>
    </xf>
    <xf numFmtId="3" fontId="12" fillId="7" borderId="81" xfId="0" applyNumberFormat="1" applyFont="1" applyFill="1" applyBorder="1" applyAlignment="1">
      <alignment horizontal="center" vertical="center" wrapText="1"/>
    </xf>
    <xf numFmtId="9" fontId="12" fillId="8" borderId="52" xfId="0" applyNumberFormat="1" applyFont="1" applyFill="1" applyBorder="1" applyAlignment="1">
      <alignment horizontal="center" vertical="center" wrapText="1"/>
    </xf>
    <xf numFmtId="3" fontId="12" fillId="8" borderId="49" xfId="0" applyNumberFormat="1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3" fontId="17" fillId="6" borderId="30" xfId="0" applyNumberFormat="1" applyFont="1" applyFill="1" applyBorder="1" applyAlignment="1">
      <alignment horizontal="center" vertical="center" wrapText="1"/>
    </xf>
    <xf numFmtId="3" fontId="17" fillId="6" borderId="73" xfId="0" applyNumberFormat="1" applyFont="1" applyFill="1" applyBorder="1" applyAlignment="1">
      <alignment horizontal="center" vertical="center" wrapText="1"/>
    </xf>
    <xf numFmtId="3" fontId="17" fillId="7" borderId="32" xfId="0" applyNumberFormat="1" applyFont="1" applyFill="1" applyBorder="1" applyAlignment="1">
      <alignment horizontal="center" vertical="center" wrapText="1"/>
    </xf>
    <xf numFmtId="3" fontId="17" fillId="7" borderId="30" xfId="0" applyNumberFormat="1" applyFont="1" applyFill="1" applyBorder="1" applyAlignment="1">
      <alignment horizontal="center" vertical="center" wrapText="1"/>
    </xf>
    <xf numFmtId="3" fontId="17" fillId="7" borderId="73" xfId="0" applyNumberFormat="1" applyFont="1" applyFill="1" applyBorder="1" applyAlignment="1">
      <alignment horizontal="center" vertical="center" wrapText="1"/>
    </xf>
    <xf numFmtId="3" fontId="17" fillId="8" borderId="32" xfId="0" applyNumberFormat="1" applyFont="1" applyFill="1" applyBorder="1" applyAlignment="1">
      <alignment horizontal="center" vertical="center" wrapText="1"/>
    </xf>
    <xf numFmtId="3" fontId="17" fillId="8" borderId="30" xfId="0" applyNumberFormat="1" applyFont="1" applyFill="1" applyBorder="1" applyAlignment="1">
      <alignment horizontal="center" vertical="center" wrapText="1"/>
    </xf>
    <xf numFmtId="3" fontId="17" fillId="8" borderId="41" xfId="0" applyNumberFormat="1" applyFont="1" applyFill="1" applyBorder="1" applyAlignment="1">
      <alignment horizontal="center" vertical="center" wrapText="1"/>
    </xf>
    <xf numFmtId="3" fontId="17" fillId="7" borderId="80" xfId="0" applyNumberFormat="1" applyFont="1" applyFill="1" applyBorder="1" applyAlignment="1">
      <alignment horizontal="center" vertical="center" wrapText="1"/>
    </xf>
    <xf numFmtId="3" fontId="17" fillId="8" borderId="51" xfId="0" applyNumberFormat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3" fontId="13" fillId="6" borderId="63" xfId="0" applyNumberFormat="1" applyFont="1" applyFill="1" applyBorder="1" applyAlignment="1">
      <alignment horizontal="center" vertical="center" wrapText="1"/>
    </xf>
    <xf numFmtId="3" fontId="13" fillId="6" borderId="75" xfId="0" applyNumberFormat="1" applyFont="1" applyFill="1" applyBorder="1" applyAlignment="1">
      <alignment horizontal="center" vertical="center" wrapText="1"/>
    </xf>
    <xf numFmtId="3" fontId="13" fillId="7" borderId="77" xfId="0" applyNumberFormat="1" applyFont="1" applyFill="1" applyBorder="1" applyAlignment="1">
      <alignment horizontal="center" vertical="center" wrapText="1"/>
    </xf>
    <xf numFmtId="3" fontId="13" fillId="7" borderId="63" xfId="0" applyNumberFormat="1" applyFont="1" applyFill="1" applyBorder="1" applyAlignment="1">
      <alignment horizontal="center" vertical="center" wrapText="1"/>
    </xf>
    <xf numFmtId="3" fontId="13" fillId="7" borderId="75" xfId="0" applyNumberFormat="1" applyFont="1" applyFill="1" applyBorder="1" applyAlignment="1">
      <alignment horizontal="center" vertical="center" wrapText="1"/>
    </xf>
    <xf numFmtId="3" fontId="13" fillId="8" borderId="76" xfId="0" applyNumberFormat="1" applyFont="1" applyFill="1" applyBorder="1" applyAlignment="1">
      <alignment horizontal="center" vertical="center" wrapText="1"/>
    </xf>
    <xf numFmtId="3" fontId="13" fillId="8" borderId="63" xfId="0" applyNumberFormat="1" applyFont="1" applyFill="1" applyBorder="1" applyAlignment="1">
      <alignment horizontal="center" vertical="center" wrapText="1"/>
    </xf>
    <xf numFmtId="3" fontId="13" fillId="7" borderId="76" xfId="0" applyNumberFormat="1" applyFont="1" applyFill="1" applyBorder="1" applyAlignment="1">
      <alignment horizontal="center" vertical="center" wrapText="1"/>
    </xf>
    <xf numFmtId="3" fontId="13" fillId="8" borderId="69" xfId="0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3" fontId="3" fillId="0" borderId="36" xfId="0" applyNumberFormat="1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15" fillId="0" borderId="8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55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2" fillId="8" borderId="64" xfId="0" applyFont="1" applyFill="1" applyBorder="1" applyAlignment="1">
      <alignment horizontal="center" vertical="center" wrapText="1"/>
    </xf>
    <xf numFmtId="0" fontId="12" fillId="8" borderId="68" xfId="0" applyFont="1" applyFill="1" applyBorder="1" applyAlignment="1">
      <alignment horizontal="center" vertical="center" wrapText="1"/>
    </xf>
    <xf numFmtId="3" fontId="12" fillId="8" borderId="42" xfId="0" applyNumberFormat="1" applyFont="1" applyFill="1" applyBorder="1" applyAlignment="1">
      <alignment horizontal="center" vertical="center" wrapText="1"/>
    </xf>
    <xf numFmtId="3" fontId="12" fillId="8" borderId="52" xfId="0" applyNumberFormat="1" applyFont="1" applyFill="1" applyBorder="1" applyAlignment="1">
      <alignment horizontal="center" vertical="center" wrapText="1"/>
    </xf>
    <xf numFmtId="0" fontId="12" fillId="6" borderId="62" xfId="0" applyFont="1" applyFill="1" applyBorder="1" applyAlignment="1">
      <alignment horizontal="center" vertical="center" wrapText="1"/>
    </xf>
    <xf numFmtId="0" fontId="12" fillId="6" borderId="64" xfId="0" applyFont="1" applyFill="1" applyBorder="1" applyAlignment="1">
      <alignment horizontal="center" vertical="center" wrapText="1"/>
    </xf>
    <xf numFmtId="0" fontId="12" fillId="6" borderId="71" xfId="0" applyFont="1" applyFill="1" applyBorder="1" applyAlignment="1">
      <alignment horizontal="center" vertical="center" wrapText="1"/>
    </xf>
    <xf numFmtId="3" fontId="12" fillId="6" borderId="41" xfId="0" applyNumberFormat="1" applyFont="1" applyFill="1" applyBorder="1" applyAlignment="1">
      <alignment horizontal="center" vertical="center" wrapText="1"/>
    </xf>
    <xf numFmtId="3" fontId="12" fillId="6" borderId="42" xfId="0" applyNumberFormat="1" applyFont="1" applyFill="1" applyBorder="1" applyAlignment="1">
      <alignment horizontal="center" vertical="center" wrapText="1"/>
    </xf>
    <xf numFmtId="3" fontId="12" fillId="6" borderId="72" xfId="0" applyNumberFormat="1" applyFont="1" applyFill="1" applyBorder="1" applyAlignment="1">
      <alignment horizontal="center" vertical="center" wrapText="1"/>
    </xf>
    <xf numFmtId="3" fontId="12" fillId="0" borderId="53" xfId="0" applyNumberFormat="1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52" xfId="0" applyNumberFormat="1" applyFont="1" applyBorder="1" applyAlignment="1">
      <alignment horizontal="center" vertical="center" wrapText="1"/>
    </xf>
    <xf numFmtId="0" fontId="12" fillId="7" borderId="64" xfId="0" applyFont="1" applyFill="1" applyBorder="1" applyAlignment="1">
      <alignment horizontal="center" vertical="center" wrapText="1"/>
    </xf>
    <xf numFmtId="0" fontId="12" fillId="7" borderId="71" xfId="0" applyFont="1" applyFill="1" applyBorder="1" applyAlignment="1">
      <alignment horizontal="center" vertical="center" wrapText="1"/>
    </xf>
    <xf numFmtId="3" fontId="12" fillId="7" borderId="42" xfId="0" applyNumberFormat="1" applyFont="1" applyFill="1" applyBorder="1" applyAlignment="1">
      <alignment horizontal="center" vertical="center" wrapText="1"/>
    </xf>
    <xf numFmtId="3" fontId="12" fillId="7" borderId="72" xfId="0" applyNumberFormat="1" applyFont="1" applyFill="1" applyBorder="1" applyAlignment="1">
      <alignment horizontal="center" vertical="center" wrapText="1"/>
    </xf>
    <xf numFmtId="0" fontId="12" fillId="8" borderId="65" xfId="0" applyFont="1" applyFill="1" applyBorder="1" applyAlignment="1">
      <alignment horizontal="center" vertical="center" wrapText="1"/>
    </xf>
    <xf numFmtId="3" fontId="12" fillId="8" borderId="44" xfId="0" applyNumberFormat="1" applyFont="1" applyFill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7" borderId="78" xfId="0" applyFont="1" applyFill="1" applyBorder="1" applyAlignment="1">
      <alignment horizontal="center" vertical="center" wrapText="1"/>
    </xf>
    <xf numFmtId="3" fontId="12" fillId="7" borderId="79" xfId="0" applyNumberFormat="1" applyFont="1" applyFill="1" applyBorder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activeCell="F9" sqref="F9"/>
    </sheetView>
  </sheetViews>
  <sheetFormatPr defaultRowHeight="16.5"/>
  <cols>
    <col min="6" max="6" width="10.125" bestFit="1" customWidth="1"/>
    <col min="7" max="8" width="10.25" bestFit="1" customWidth="1"/>
    <col min="9" max="9" width="9.75" bestFit="1" customWidth="1"/>
  </cols>
  <sheetData>
    <row r="1" spans="1:9" ht="29.25" thickTop="1">
      <c r="A1" s="167" t="s">
        <v>0</v>
      </c>
      <c r="B1" s="168"/>
      <c r="C1" s="168"/>
      <c r="D1" s="168"/>
      <c r="E1" s="169"/>
      <c r="F1" s="1" t="s">
        <v>1</v>
      </c>
      <c r="G1" s="2" t="s">
        <v>2</v>
      </c>
      <c r="H1" s="3" t="s">
        <v>3</v>
      </c>
      <c r="I1" s="4" t="s">
        <v>4</v>
      </c>
    </row>
    <row r="2" spans="1:9">
      <c r="A2" s="170" t="s">
        <v>5</v>
      </c>
      <c r="B2" s="173" t="s">
        <v>6</v>
      </c>
      <c r="C2" s="174"/>
      <c r="D2" s="174"/>
      <c r="E2" s="175"/>
      <c r="F2" s="5">
        <v>70990</v>
      </c>
      <c r="G2" s="49">
        <v>65870</v>
      </c>
      <c r="H2" s="6">
        <v>60740</v>
      </c>
      <c r="I2" s="7">
        <v>6000</v>
      </c>
    </row>
    <row r="3" spans="1:9">
      <c r="A3" s="171"/>
      <c r="B3" s="176" t="s">
        <v>7</v>
      </c>
      <c r="C3" s="177"/>
      <c r="D3" s="177"/>
      <c r="E3" s="178"/>
      <c r="F3" s="47">
        <f>F2*28</f>
        <v>1987720</v>
      </c>
      <c r="G3" s="50">
        <f t="shared" ref="G3:H3" si="0">G2*28</f>
        <v>1844360</v>
      </c>
      <c r="H3" s="48">
        <f t="shared" si="0"/>
        <v>1700720</v>
      </c>
      <c r="I3" s="8">
        <v>168000</v>
      </c>
    </row>
    <row r="4" spans="1:9">
      <c r="A4" s="171"/>
      <c r="B4" s="176" t="s">
        <v>8</v>
      </c>
      <c r="C4" s="177"/>
      <c r="D4" s="177"/>
      <c r="E4" s="178"/>
      <c r="F4" s="47">
        <f>F2*30</f>
        <v>2129700</v>
      </c>
      <c r="G4" s="50">
        <f t="shared" ref="G4:H4" si="1">G2*30</f>
        <v>1976100</v>
      </c>
      <c r="H4" s="48">
        <f t="shared" si="1"/>
        <v>1822200</v>
      </c>
      <c r="I4" s="8">
        <v>180000</v>
      </c>
    </row>
    <row r="5" spans="1:9" ht="17.25" thickBot="1">
      <c r="A5" s="172"/>
      <c r="B5" s="179" t="s">
        <v>9</v>
      </c>
      <c r="C5" s="180"/>
      <c r="D5" s="180"/>
      <c r="E5" s="181"/>
      <c r="F5" s="51">
        <f>F2*31</f>
        <v>2200690</v>
      </c>
      <c r="G5" s="54">
        <f t="shared" ref="G5:H5" si="2">G2*31</f>
        <v>2041970</v>
      </c>
      <c r="H5" s="52">
        <f t="shared" si="2"/>
        <v>1882940</v>
      </c>
      <c r="I5" s="9">
        <v>186000</v>
      </c>
    </row>
    <row r="6" spans="1:9" ht="29.25" thickTop="1">
      <c r="A6" s="154" t="s">
        <v>10</v>
      </c>
      <c r="B6" s="157" t="s">
        <v>11</v>
      </c>
      <c r="C6" s="108"/>
      <c r="D6" s="108"/>
      <c r="E6" s="109"/>
      <c r="F6" s="10">
        <v>1548960</v>
      </c>
      <c r="G6" s="53">
        <v>1437410</v>
      </c>
      <c r="H6" s="12">
        <v>1325410</v>
      </c>
      <c r="I6" s="13" t="s">
        <v>12</v>
      </c>
    </row>
    <row r="7" spans="1:9" ht="28.5">
      <c r="A7" s="155"/>
      <c r="B7" s="143" t="s">
        <v>18</v>
      </c>
      <c r="C7" s="114"/>
      <c r="D7" s="114"/>
      <c r="E7" s="115"/>
      <c r="F7" s="18">
        <v>1659600</v>
      </c>
      <c r="G7" s="19">
        <v>1540080</v>
      </c>
      <c r="H7" s="19">
        <v>1420080</v>
      </c>
      <c r="I7" s="14" t="s">
        <v>13</v>
      </c>
    </row>
    <row r="8" spans="1:9" ht="17.25">
      <c r="A8" s="155"/>
      <c r="B8" s="143" t="s">
        <v>19</v>
      </c>
      <c r="C8" s="114"/>
      <c r="D8" s="114"/>
      <c r="E8" s="115"/>
      <c r="F8" s="18">
        <v>1714920</v>
      </c>
      <c r="G8" s="19">
        <v>1591420</v>
      </c>
      <c r="H8" s="20">
        <v>1467420</v>
      </c>
      <c r="I8" s="15" t="s">
        <v>14</v>
      </c>
    </row>
    <row r="9" spans="1:9" ht="28.5">
      <c r="A9" s="155"/>
      <c r="B9" s="158" t="s">
        <v>20</v>
      </c>
      <c r="C9" s="159"/>
      <c r="D9" s="159"/>
      <c r="E9" s="160"/>
      <c r="F9" s="21">
        <v>387240</v>
      </c>
      <c r="G9" s="22">
        <v>359350</v>
      </c>
      <c r="H9" s="23">
        <v>331350</v>
      </c>
      <c r="I9" s="14" t="s">
        <v>15</v>
      </c>
    </row>
    <row r="10" spans="1:9">
      <c r="A10" s="155"/>
      <c r="B10" s="158" t="s">
        <v>21</v>
      </c>
      <c r="C10" s="159"/>
      <c r="D10" s="159"/>
      <c r="E10" s="160"/>
      <c r="F10" s="21">
        <v>414900</v>
      </c>
      <c r="G10" s="22">
        <v>385020</v>
      </c>
      <c r="H10" s="23">
        <v>355020</v>
      </c>
      <c r="I10" s="14" t="s">
        <v>16</v>
      </c>
    </row>
    <row r="11" spans="1:9" ht="17.25">
      <c r="A11" s="155"/>
      <c r="B11" s="158" t="s">
        <v>22</v>
      </c>
      <c r="C11" s="159"/>
      <c r="D11" s="159"/>
      <c r="E11" s="160"/>
      <c r="F11" s="21">
        <v>428730</v>
      </c>
      <c r="G11" s="22">
        <v>397850</v>
      </c>
      <c r="H11" s="23">
        <v>366850</v>
      </c>
      <c r="I11" s="15" t="s">
        <v>14</v>
      </c>
    </row>
    <row r="12" spans="1:9" ht="85.5">
      <c r="A12" s="155"/>
      <c r="B12" s="161" t="s">
        <v>23</v>
      </c>
      <c r="C12" s="162"/>
      <c r="D12" s="143" t="s">
        <v>24</v>
      </c>
      <c r="E12" s="115"/>
      <c r="F12" s="125">
        <v>168000</v>
      </c>
      <c r="G12" s="126"/>
      <c r="H12" s="127"/>
      <c r="I12" s="14" t="s">
        <v>17</v>
      </c>
    </row>
    <row r="13" spans="1:9" ht="17.25">
      <c r="A13" s="155"/>
      <c r="B13" s="163"/>
      <c r="C13" s="164"/>
      <c r="D13" s="143" t="s">
        <v>25</v>
      </c>
      <c r="E13" s="115"/>
      <c r="F13" s="125">
        <v>180000</v>
      </c>
      <c r="G13" s="126"/>
      <c r="H13" s="127"/>
      <c r="I13" s="15" t="s">
        <v>14</v>
      </c>
    </row>
    <row r="14" spans="1:9">
      <c r="A14" s="155"/>
      <c r="B14" s="165"/>
      <c r="C14" s="166"/>
      <c r="D14" s="143" t="s">
        <v>26</v>
      </c>
      <c r="E14" s="115"/>
      <c r="F14" s="125">
        <v>186000</v>
      </c>
      <c r="G14" s="126"/>
      <c r="H14" s="127"/>
      <c r="I14" s="16"/>
    </row>
    <row r="15" spans="1:9">
      <c r="A15" s="155"/>
      <c r="B15" s="144" t="s">
        <v>27</v>
      </c>
      <c r="C15" s="145"/>
      <c r="D15" s="150" t="s">
        <v>24</v>
      </c>
      <c r="E15" s="151"/>
      <c r="F15" s="24">
        <v>555240</v>
      </c>
      <c r="G15" s="25">
        <v>527350</v>
      </c>
      <c r="H15" s="26">
        <v>499350</v>
      </c>
      <c r="I15" s="16"/>
    </row>
    <row r="16" spans="1:9">
      <c r="A16" s="155"/>
      <c r="B16" s="146"/>
      <c r="C16" s="147"/>
      <c r="D16" s="150" t="s">
        <v>25</v>
      </c>
      <c r="E16" s="151"/>
      <c r="F16" s="24">
        <v>594900</v>
      </c>
      <c r="G16" s="25">
        <v>565020</v>
      </c>
      <c r="H16" s="26">
        <v>535020</v>
      </c>
      <c r="I16" s="16"/>
    </row>
    <row r="17" spans="1:9" ht="17.25" thickBot="1">
      <c r="A17" s="156"/>
      <c r="B17" s="148"/>
      <c r="C17" s="149"/>
      <c r="D17" s="152" t="s">
        <v>26</v>
      </c>
      <c r="E17" s="153"/>
      <c r="F17" s="27">
        <v>614730</v>
      </c>
      <c r="G17" s="28">
        <v>583850</v>
      </c>
      <c r="H17" s="29">
        <v>552850</v>
      </c>
      <c r="I17" s="16"/>
    </row>
    <row r="18" spans="1:9" ht="17.25" thickTop="1">
      <c r="A18" s="30" t="s">
        <v>14</v>
      </c>
      <c r="B18" s="141" t="s">
        <v>30</v>
      </c>
      <c r="C18" s="142"/>
      <c r="D18" s="135" t="s">
        <v>32</v>
      </c>
      <c r="E18" s="136"/>
      <c r="F18" s="10">
        <v>1781310</v>
      </c>
      <c r="G18" s="11">
        <v>1653020</v>
      </c>
      <c r="H18" s="12">
        <v>1524220</v>
      </c>
      <c r="I18" s="16"/>
    </row>
    <row r="19" spans="1:9">
      <c r="A19" s="31" t="s">
        <v>28</v>
      </c>
      <c r="B19" s="139" t="s">
        <v>31</v>
      </c>
      <c r="C19" s="140"/>
      <c r="D19" s="137" t="s">
        <v>33</v>
      </c>
      <c r="E19" s="138"/>
      <c r="F19" s="18">
        <v>1908540</v>
      </c>
      <c r="G19" s="19">
        <v>1771100</v>
      </c>
      <c r="H19" s="19">
        <v>1633100</v>
      </c>
      <c r="I19" s="16"/>
    </row>
    <row r="20" spans="1:9">
      <c r="A20" s="32" t="s">
        <v>29</v>
      </c>
      <c r="B20" s="131"/>
      <c r="C20" s="132"/>
      <c r="D20" s="137" t="s">
        <v>34</v>
      </c>
      <c r="E20" s="138"/>
      <c r="F20" s="18">
        <v>1972160</v>
      </c>
      <c r="G20" s="19">
        <v>1830130</v>
      </c>
      <c r="H20" s="19">
        <v>1687530</v>
      </c>
      <c r="I20" s="16"/>
    </row>
    <row r="21" spans="1:9" ht="27" customHeight="1">
      <c r="A21" s="33" t="s">
        <v>14</v>
      </c>
      <c r="B21" s="131"/>
      <c r="C21" s="132"/>
      <c r="D21" s="110" t="s">
        <v>35</v>
      </c>
      <c r="E21" s="112"/>
      <c r="F21" s="21">
        <v>154890</v>
      </c>
      <c r="G21" s="22">
        <v>143740</v>
      </c>
      <c r="H21" s="23">
        <v>132540</v>
      </c>
      <c r="I21" s="16"/>
    </row>
    <row r="22" spans="1:9" ht="27" customHeight="1">
      <c r="A22" s="34"/>
      <c r="B22" s="131"/>
      <c r="C22" s="132"/>
      <c r="D22" s="110" t="s">
        <v>36</v>
      </c>
      <c r="E22" s="112"/>
      <c r="F22" s="21">
        <v>165960</v>
      </c>
      <c r="G22" s="22">
        <v>154000</v>
      </c>
      <c r="H22" s="23">
        <v>142000</v>
      </c>
      <c r="I22" s="16"/>
    </row>
    <row r="23" spans="1:9" ht="27" customHeight="1">
      <c r="A23" s="34"/>
      <c r="B23" s="131"/>
      <c r="C23" s="132"/>
      <c r="D23" s="110" t="s">
        <v>37</v>
      </c>
      <c r="E23" s="112"/>
      <c r="F23" s="21">
        <v>171490</v>
      </c>
      <c r="G23" s="22">
        <v>159140</v>
      </c>
      <c r="H23" s="23">
        <v>146740</v>
      </c>
      <c r="I23" s="16"/>
    </row>
    <row r="24" spans="1:9">
      <c r="A24" s="34"/>
      <c r="B24" s="131"/>
      <c r="C24" s="132"/>
      <c r="D24" s="122" t="s">
        <v>23</v>
      </c>
      <c r="E24" s="36" t="s">
        <v>24</v>
      </c>
      <c r="F24" s="125">
        <v>168000</v>
      </c>
      <c r="G24" s="126"/>
      <c r="H24" s="127"/>
      <c r="I24" s="16"/>
    </row>
    <row r="25" spans="1:9">
      <c r="A25" s="34"/>
      <c r="B25" s="131"/>
      <c r="C25" s="132"/>
      <c r="D25" s="123"/>
      <c r="E25" s="36" t="s">
        <v>25</v>
      </c>
      <c r="F25" s="125">
        <v>180000</v>
      </c>
      <c r="G25" s="126"/>
      <c r="H25" s="127"/>
      <c r="I25" s="16"/>
    </row>
    <row r="26" spans="1:9">
      <c r="A26" s="34"/>
      <c r="B26" s="131"/>
      <c r="C26" s="132"/>
      <c r="D26" s="124"/>
      <c r="E26" s="36" t="s">
        <v>26</v>
      </c>
      <c r="F26" s="125">
        <v>186000</v>
      </c>
      <c r="G26" s="126"/>
      <c r="H26" s="127"/>
      <c r="I26" s="16"/>
    </row>
    <row r="27" spans="1:9">
      <c r="A27" s="34"/>
      <c r="B27" s="131"/>
      <c r="C27" s="132"/>
      <c r="D27" s="128" t="s">
        <v>38</v>
      </c>
      <c r="E27" s="37" t="s">
        <v>24</v>
      </c>
      <c r="F27" s="38">
        <v>322890</v>
      </c>
      <c r="G27" s="39">
        <v>311740</v>
      </c>
      <c r="H27" s="40">
        <v>300540</v>
      </c>
      <c r="I27" s="16"/>
    </row>
    <row r="28" spans="1:9">
      <c r="A28" s="34"/>
      <c r="B28" s="131"/>
      <c r="C28" s="132"/>
      <c r="D28" s="129"/>
      <c r="E28" s="37" t="s">
        <v>25</v>
      </c>
      <c r="F28" s="38">
        <v>345960</v>
      </c>
      <c r="G28" s="39">
        <v>334000</v>
      </c>
      <c r="H28" s="40">
        <v>322000</v>
      </c>
      <c r="I28" s="16"/>
    </row>
    <row r="29" spans="1:9" ht="17.25" thickBot="1">
      <c r="A29" s="34"/>
      <c r="B29" s="133"/>
      <c r="C29" s="134"/>
      <c r="D29" s="130"/>
      <c r="E29" s="41" t="s">
        <v>26</v>
      </c>
      <c r="F29" s="42">
        <v>357490</v>
      </c>
      <c r="G29" s="43">
        <v>345140</v>
      </c>
      <c r="H29" s="44">
        <v>332740</v>
      </c>
      <c r="I29" s="16"/>
    </row>
    <row r="30" spans="1:9" ht="17.25" thickTop="1">
      <c r="A30" s="34"/>
      <c r="B30" s="141" t="s">
        <v>30</v>
      </c>
      <c r="C30" s="142"/>
      <c r="D30" s="135" t="s">
        <v>40</v>
      </c>
      <c r="E30" s="136"/>
      <c r="F30" s="10">
        <v>1703860</v>
      </c>
      <c r="G30" s="11">
        <v>1581150</v>
      </c>
      <c r="H30" s="12">
        <v>1457950</v>
      </c>
      <c r="I30" s="16"/>
    </row>
    <row r="31" spans="1:9">
      <c r="A31" s="34"/>
      <c r="B31" s="139" t="s">
        <v>39</v>
      </c>
      <c r="C31" s="140"/>
      <c r="D31" s="137" t="s">
        <v>41</v>
      </c>
      <c r="E31" s="138"/>
      <c r="F31" s="18">
        <v>1825560</v>
      </c>
      <c r="G31" s="19">
        <v>1694090</v>
      </c>
      <c r="H31" s="19">
        <v>1562090</v>
      </c>
      <c r="I31" s="16"/>
    </row>
    <row r="32" spans="1:9">
      <c r="A32" s="34"/>
      <c r="B32" s="131"/>
      <c r="C32" s="132"/>
      <c r="D32" s="137" t="s">
        <v>42</v>
      </c>
      <c r="E32" s="138"/>
      <c r="F32" s="18">
        <v>1886420</v>
      </c>
      <c r="G32" s="19">
        <v>1750560</v>
      </c>
      <c r="H32" s="20">
        <v>1614160</v>
      </c>
      <c r="I32" s="16"/>
    </row>
    <row r="33" spans="1:9" ht="27" customHeight="1">
      <c r="A33" s="34"/>
      <c r="B33" s="131"/>
      <c r="C33" s="132"/>
      <c r="D33" s="110" t="s">
        <v>43</v>
      </c>
      <c r="E33" s="112"/>
      <c r="F33" s="21">
        <v>232340</v>
      </c>
      <c r="G33" s="22">
        <v>215610</v>
      </c>
      <c r="H33" s="23">
        <v>198810</v>
      </c>
      <c r="I33" s="16"/>
    </row>
    <row r="34" spans="1:9" ht="27" customHeight="1">
      <c r="A34" s="34"/>
      <c r="B34" s="131"/>
      <c r="C34" s="132"/>
      <c r="D34" s="110" t="s">
        <v>44</v>
      </c>
      <c r="E34" s="112"/>
      <c r="F34" s="21">
        <v>248940</v>
      </c>
      <c r="G34" s="22">
        <v>231010</v>
      </c>
      <c r="H34" s="23">
        <v>213010</v>
      </c>
      <c r="I34" s="16"/>
    </row>
    <row r="35" spans="1:9" ht="27" customHeight="1">
      <c r="A35" s="34"/>
      <c r="B35" s="131"/>
      <c r="C35" s="132"/>
      <c r="D35" s="110" t="s">
        <v>45</v>
      </c>
      <c r="E35" s="112"/>
      <c r="F35" s="21">
        <v>257230</v>
      </c>
      <c r="G35" s="22">
        <v>238710</v>
      </c>
      <c r="H35" s="23">
        <v>220110</v>
      </c>
      <c r="I35" s="16"/>
    </row>
    <row r="36" spans="1:9">
      <c r="A36" s="34"/>
      <c r="B36" s="131"/>
      <c r="C36" s="132"/>
      <c r="D36" s="122" t="s">
        <v>23</v>
      </c>
      <c r="E36" s="36" t="s">
        <v>24</v>
      </c>
      <c r="F36" s="125">
        <v>168000</v>
      </c>
      <c r="G36" s="126"/>
      <c r="H36" s="127"/>
      <c r="I36" s="16"/>
    </row>
    <row r="37" spans="1:9">
      <c r="A37" s="34"/>
      <c r="B37" s="131"/>
      <c r="C37" s="132"/>
      <c r="D37" s="123"/>
      <c r="E37" s="36" t="s">
        <v>25</v>
      </c>
      <c r="F37" s="125">
        <v>180000</v>
      </c>
      <c r="G37" s="126"/>
      <c r="H37" s="127"/>
      <c r="I37" s="16"/>
    </row>
    <row r="38" spans="1:9">
      <c r="A38" s="34"/>
      <c r="B38" s="131"/>
      <c r="C38" s="132"/>
      <c r="D38" s="124"/>
      <c r="E38" s="36" t="s">
        <v>26</v>
      </c>
      <c r="F38" s="125">
        <v>186000</v>
      </c>
      <c r="G38" s="126"/>
      <c r="H38" s="127"/>
      <c r="I38" s="16"/>
    </row>
    <row r="39" spans="1:9">
      <c r="A39" s="34"/>
      <c r="B39" s="131"/>
      <c r="C39" s="132"/>
      <c r="D39" s="128" t="s">
        <v>38</v>
      </c>
      <c r="E39" s="37" t="s">
        <v>24</v>
      </c>
      <c r="F39" s="38">
        <v>400340</v>
      </c>
      <c r="G39" s="39">
        <v>383610</v>
      </c>
      <c r="H39" s="40">
        <v>366810</v>
      </c>
      <c r="I39" s="16"/>
    </row>
    <row r="40" spans="1:9">
      <c r="A40" s="34"/>
      <c r="B40" s="131"/>
      <c r="C40" s="132"/>
      <c r="D40" s="129"/>
      <c r="E40" s="37" t="s">
        <v>25</v>
      </c>
      <c r="F40" s="38">
        <v>428940</v>
      </c>
      <c r="G40" s="39">
        <v>411010</v>
      </c>
      <c r="H40" s="40">
        <v>393010</v>
      </c>
      <c r="I40" s="16"/>
    </row>
    <row r="41" spans="1:9" ht="17.25" thickBot="1">
      <c r="A41" s="35"/>
      <c r="B41" s="133"/>
      <c r="C41" s="134"/>
      <c r="D41" s="130"/>
      <c r="E41" s="41" t="s">
        <v>26</v>
      </c>
      <c r="F41" s="42">
        <v>443230</v>
      </c>
      <c r="G41" s="43">
        <v>424710</v>
      </c>
      <c r="H41" s="44">
        <v>406110</v>
      </c>
      <c r="I41" s="16"/>
    </row>
    <row r="42" spans="1:9" ht="17.25" thickTop="1">
      <c r="A42" s="45" t="s">
        <v>46</v>
      </c>
      <c r="B42" s="104" t="s">
        <v>48</v>
      </c>
      <c r="C42" s="105"/>
      <c r="D42" s="105"/>
      <c r="E42" s="106"/>
      <c r="F42" s="107" t="s">
        <v>49</v>
      </c>
      <c r="G42" s="108"/>
      <c r="H42" s="109"/>
      <c r="I42" s="16"/>
    </row>
    <row r="43" spans="1:9">
      <c r="A43" s="46" t="s">
        <v>47</v>
      </c>
      <c r="B43" s="110" t="s">
        <v>50</v>
      </c>
      <c r="C43" s="111"/>
      <c r="D43" s="111"/>
      <c r="E43" s="112"/>
      <c r="F43" s="113" t="s">
        <v>51</v>
      </c>
      <c r="G43" s="114"/>
      <c r="H43" s="115"/>
      <c r="I43" s="16"/>
    </row>
    <row r="44" spans="1:9" ht="17.25" thickBot="1">
      <c r="A44" s="35"/>
      <c r="B44" s="116" t="s">
        <v>52</v>
      </c>
      <c r="C44" s="117"/>
      <c r="D44" s="117"/>
      <c r="E44" s="118"/>
      <c r="F44" s="119" t="s">
        <v>53</v>
      </c>
      <c r="G44" s="120"/>
      <c r="H44" s="121"/>
      <c r="I44" s="17"/>
    </row>
    <row r="45" spans="1:9" ht="17.25" thickTop="1"/>
  </sheetData>
  <mergeCells count="76">
    <mergeCell ref="A1:E1"/>
    <mergeCell ref="A2:A5"/>
    <mergeCell ref="B2:E2"/>
    <mergeCell ref="B3:E3"/>
    <mergeCell ref="B4:E4"/>
    <mergeCell ref="B5:E5"/>
    <mergeCell ref="B15:C17"/>
    <mergeCell ref="D15:E15"/>
    <mergeCell ref="D16:E16"/>
    <mergeCell ref="D17:E17"/>
    <mergeCell ref="A6:A17"/>
    <mergeCell ref="B6:E6"/>
    <mergeCell ref="B7:E7"/>
    <mergeCell ref="B8:E8"/>
    <mergeCell ref="B9:E9"/>
    <mergeCell ref="B10:E10"/>
    <mergeCell ref="B11:E11"/>
    <mergeCell ref="B12:C14"/>
    <mergeCell ref="D12:E12"/>
    <mergeCell ref="F12:H12"/>
    <mergeCell ref="D13:E13"/>
    <mergeCell ref="F13:H13"/>
    <mergeCell ref="D14:E14"/>
    <mergeCell ref="F14:H14"/>
    <mergeCell ref="B18:C18"/>
    <mergeCell ref="B19:C19"/>
    <mergeCell ref="B20:C20"/>
    <mergeCell ref="B21:C21"/>
    <mergeCell ref="B22:C22"/>
    <mergeCell ref="D23:E23"/>
    <mergeCell ref="B24:C24"/>
    <mergeCell ref="B25:C25"/>
    <mergeCell ref="B26:C26"/>
    <mergeCell ref="B27:C27"/>
    <mergeCell ref="B23:C23"/>
    <mergeCell ref="D18:E18"/>
    <mergeCell ref="D19:E19"/>
    <mergeCell ref="D20:E20"/>
    <mergeCell ref="D21:E21"/>
    <mergeCell ref="D22:E22"/>
    <mergeCell ref="B36:C36"/>
    <mergeCell ref="D24:D26"/>
    <mergeCell ref="F24:H24"/>
    <mergeCell ref="F25:H25"/>
    <mergeCell ref="F26:H26"/>
    <mergeCell ref="D27:D29"/>
    <mergeCell ref="B30:C30"/>
    <mergeCell ref="B28:C28"/>
    <mergeCell ref="B29:C29"/>
    <mergeCell ref="B31:C31"/>
    <mergeCell ref="B32:C32"/>
    <mergeCell ref="B33:C33"/>
    <mergeCell ref="B34:C34"/>
    <mergeCell ref="B35:C35"/>
    <mergeCell ref="D30:E30"/>
    <mergeCell ref="D31:E31"/>
    <mergeCell ref="D32:E32"/>
    <mergeCell ref="D33:E33"/>
    <mergeCell ref="D34:E34"/>
    <mergeCell ref="D39:D41"/>
    <mergeCell ref="B37:C37"/>
    <mergeCell ref="B38:C38"/>
    <mergeCell ref="B39:C39"/>
    <mergeCell ref="B40:C40"/>
    <mergeCell ref="B41:C41"/>
    <mergeCell ref="D35:E35"/>
    <mergeCell ref="D36:D38"/>
    <mergeCell ref="F36:H36"/>
    <mergeCell ref="F37:H37"/>
    <mergeCell ref="F38:H38"/>
    <mergeCell ref="B42:E42"/>
    <mergeCell ref="F42:H42"/>
    <mergeCell ref="B43:E43"/>
    <mergeCell ref="F43:H43"/>
    <mergeCell ref="B44:E44"/>
    <mergeCell ref="F44:H4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tabSelected="1" zoomScaleNormal="100" workbookViewId="0">
      <selection activeCell="I13" sqref="I13"/>
    </sheetView>
  </sheetViews>
  <sheetFormatPr defaultRowHeight="16.5"/>
  <cols>
    <col min="2" max="2" width="9.75" bestFit="1" customWidth="1"/>
    <col min="3" max="3" width="15" style="94" customWidth="1"/>
    <col min="4" max="4" width="9.125" bestFit="1" customWidth="1"/>
    <col min="5" max="5" width="11" bestFit="1" customWidth="1"/>
    <col min="6" max="6" width="14.375" customWidth="1"/>
    <col min="7" max="7" width="17.25" customWidth="1"/>
  </cols>
  <sheetData>
    <row r="1" spans="1:9" ht="30">
      <c r="A1" s="182" t="s">
        <v>64</v>
      </c>
      <c r="B1" s="182"/>
      <c r="C1" s="182"/>
      <c r="D1" s="182"/>
      <c r="E1" s="182"/>
      <c r="F1" s="182"/>
      <c r="G1" s="182"/>
    </row>
    <row r="2" spans="1:9" s="56" customFormat="1" ht="18" thickBot="1">
      <c r="A2" s="55" t="s">
        <v>66</v>
      </c>
      <c r="C2" s="83"/>
    </row>
    <row r="3" spans="1:9" s="56" customFormat="1" ht="17.25">
      <c r="A3" s="219" t="s">
        <v>54</v>
      </c>
      <c r="B3" s="220" t="s">
        <v>55</v>
      </c>
      <c r="C3" s="186" t="s">
        <v>62</v>
      </c>
      <c r="D3" s="221" t="s">
        <v>56</v>
      </c>
      <c r="E3" s="222"/>
      <c r="F3" s="60" t="s">
        <v>57</v>
      </c>
      <c r="G3" s="61" t="s">
        <v>58</v>
      </c>
    </row>
    <row r="4" spans="1:9" s="56" customFormat="1" ht="28.5">
      <c r="A4" s="209"/>
      <c r="B4" s="211"/>
      <c r="C4" s="187"/>
      <c r="D4" s="214"/>
      <c r="E4" s="215"/>
      <c r="F4" s="58" t="s">
        <v>65</v>
      </c>
      <c r="G4" s="62" t="s">
        <v>59</v>
      </c>
    </row>
    <row r="5" spans="1:9" s="56" customFormat="1" ht="17.25">
      <c r="A5" s="193" t="s">
        <v>1</v>
      </c>
      <c r="B5" s="196">
        <v>71900</v>
      </c>
      <c r="C5" s="84">
        <f>71900*31*80%</f>
        <v>1783120</v>
      </c>
      <c r="D5" s="64">
        <v>0.2</v>
      </c>
      <c r="E5" s="65">
        <f>B5*31*D5</f>
        <v>445780</v>
      </c>
      <c r="F5" s="199">
        <f>6600*31</f>
        <v>204600</v>
      </c>
      <c r="G5" s="95">
        <f>E5+F5</f>
        <v>650380</v>
      </c>
      <c r="I5" s="59"/>
    </row>
    <row r="6" spans="1:9" s="56" customFormat="1" ht="17.25">
      <c r="A6" s="194"/>
      <c r="B6" s="197"/>
      <c r="C6" s="84">
        <f>71900*31*88%</f>
        <v>1961432</v>
      </c>
      <c r="D6" s="64">
        <v>0.12</v>
      </c>
      <c r="E6" s="65">
        <f>B5*31*D6</f>
        <v>267468</v>
      </c>
      <c r="F6" s="200"/>
      <c r="G6" s="95">
        <f>E6+F5</f>
        <v>472068</v>
      </c>
    </row>
    <row r="7" spans="1:9" s="56" customFormat="1" ht="18" thickBot="1">
      <c r="A7" s="195"/>
      <c r="B7" s="198"/>
      <c r="C7" s="85">
        <f>71900*31*92%</f>
        <v>2050588</v>
      </c>
      <c r="D7" s="66">
        <v>0.08</v>
      </c>
      <c r="E7" s="67">
        <f>B5*31*D7</f>
        <v>178312</v>
      </c>
      <c r="F7" s="200"/>
      <c r="G7" s="96">
        <f>E7+F5</f>
        <v>382912</v>
      </c>
    </row>
    <row r="8" spans="1:9" s="56" customFormat="1" ht="18" thickTop="1">
      <c r="A8" s="202" t="s">
        <v>2</v>
      </c>
      <c r="B8" s="204">
        <v>66710</v>
      </c>
      <c r="C8" s="86">
        <f>66710*31*80%</f>
        <v>1654408</v>
      </c>
      <c r="D8" s="68">
        <v>0.2</v>
      </c>
      <c r="E8" s="69">
        <f t="shared" ref="E8" si="0">B8*31*D8</f>
        <v>413602</v>
      </c>
      <c r="F8" s="200"/>
      <c r="G8" s="97">
        <f>E8+F5</f>
        <v>618202</v>
      </c>
    </row>
    <row r="9" spans="1:9" s="56" customFormat="1" ht="17.25">
      <c r="A9" s="202"/>
      <c r="B9" s="204"/>
      <c r="C9" s="87">
        <f>66710*31*88%</f>
        <v>1819848.8</v>
      </c>
      <c r="D9" s="70">
        <v>0.12</v>
      </c>
      <c r="E9" s="71">
        <f t="shared" ref="E9" si="1">B8*31*D9</f>
        <v>248161.19999999998</v>
      </c>
      <c r="F9" s="200"/>
      <c r="G9" s="98">
        <f>E9+F5</f>
        <v>452761.19999999995</v>
      </c>
    </row>
    <row r="10" spans="1:9" s="56" customFormat="1" ht="18" thickBot="1">
      <c r="A10" s="203"/>
      <c r="B10" s="205"/>
      <c r="C10" s="88">
        <f>66710*31*92%</f>
        <v>1902569.2000000002</v>
      </c>
      <c r="D10" s="72">
        <v>0.08</v>
      </c>
      <c r="E10" s="73">
        <f t="shared" ref="E10" si="2">B8*31*D10</f>
        <v>165440.80000000002</v>
      </c>
      <c r="F10" s="200"/>
      <c r="G10" s="99">
        <f>E10+F5</f>
        <v>370040.80000000005</v>
      </c>
    </row>
    <row r="11" spans="1:9" s="56" customFormat="1" ht="18" thickTop="1">
      <c r="A11" s="189" t="s">
        <v>3</v>
      </c>
      <c r="B11" s="191">
        <v>61520</v>
      </c>
      <c r="C11" s="89">
        <f>61520*31*80%</f>
        <v>1525696</v>
      </c>
      <c r="D11" s="74">
        <v>0.2</v>
      </c>
      <c r="E11" s="75">
        <f t="shared" ref="E11" si="3">B11*31*D11</f>
        <v>381424</v>
      </c>
      <c r="F11" s="200"/>
      <c r="G11" s="100">
        <f>E11+F5</f>
        <v>586024</v>
      </c>
    </row>
    <row r="12" spans="1:9" s="56" customFormat="1" ht="17.25">
      <c r="A12" s="189"/>
      <c r="B12" s="191"/>
      <c r="C12" s="90">
        <f>61520*31*88%</f>
        <v>1678265.6</v>
      </c>
      <c r="D12" s="76">
        <v>0.12</v>
      </c>
      <c r="E12" s="77">
        <f t="shared" ref="E12" si="4">B11*31*D12</f>
        <v>228854.39999999999</v>
      </c>
      <c r="F12" s="200"/>
      <c r="G12" s="101">
        <f>E12+F5</f>
        <v>433454.4</v>
      </c>
    </row>
    <row r="13" spans="1:9" s="56" customFormat="1" ht="18" thickBot="1">
      <c r="A13" s="206"/>
      <c r="B13" s="207"/>
      <c r="C13" s="91">
        <f>61520*31*92%</f>
        <v>1754550.4000000001</v>
      </c>
      <c r="D13" s="78">
        <v>0.08</v>
      </c>
      <c r="E13" s="77">
        <f t="shared" ref="E13" si="5">B11*31*D13</f>
        <v>152569.60000000001</v>
      </c>
      <c r="F13" s="218"/>
      <c r="G13" s="101">
        <f>E13+F5</f>
        <v>357169.6</v>
      </c>
    </row>
    <row r="14" spans="1:9" s="56" customFormat="1" ht="18" thickTop="1">
      <c r="A14" s="208" t="s">
        <v>60</v>
      </c>
      <c r="B14" s="210" t="s">
        <v>55</v>
      </c>
      <c r="C14" s="188" t="s">
        <v>62</v>
      </c>
      <c r="D14" s="212" t="s">
        <v>56</v>
      </c>
      <c r="E14" s="213"/>
      <c r="F14" s="57" t="s">
        <v>57</v>
      </c>
      <c r="G14" s="63" t="s">
        <v>58</v>
      </c>
    </row>
    <row r="15" spans="1:9" s="56" customFormat="1" ht="28.5">
      <c r="A15" s="209"/>
      <c r="B15" s="211"/>
      <c r="C15" s="187"/>
      <c r="D15" s="214"/>
      <c r="E15" s="215"/>
      <c r="F15" s="58" t="s">
        <v>65</v>
      </c>
      <c r="G15" s="62" t="s">
        <v>59</v>
      </c>
    </row>
    <row r="16" spans="1:9" s="56" customFormat="1" ht="17.25">
      <c r="A16" s="193" t="s">
        <v>1</v>
      </c>
      <c r="B16" s="196">
        <v>71900</v>
      </c>
      <c r="C16" s="84">
        <f>71900*30*80%</f>
        <v>1725600</v>
      </c>
      <c r="D16" s="64">
        <v>0.2</v>
      </c>
      <c r="E16" s="65">
        <f>B16*30*D16</f>
        <v>431400</v>
      </c>
      <c r="F16" s="199">
        <f>6600*30</f>
        <v>198000</v>
      </c>
      <c r="G16" s="95">
        <f>E16+F16</f>
        <v>629400</v>
      </c>
    </row>
    <row r="17" spans="1:8" s="56" customFormat="1" ht="17.25">
      <c r="A17" s="194"/>
      <c r="B17" s="197"/>
      <c r="C17" s="84">
        <f>71900*30*88%</f>
        <v>1898160</v>
      </c>
      <c r="D17" s="64">
        <v>0.12</v>
      </c>
      <c r="E17" s="65">
        <f>B16*30*D17</f>
        <v>258840</v>
      </c>
      <c r="F17" s="200"/>
      <c r="G17" s="95">
        <f>E17+F16</f>
        <v>456840</v>
      </c>
    </row>
    <row r="18" spans="1:8" s="56" customFormat="1" ht="18" thickBot="1">
      <c r="A18" s="195"/>
      <c r="B18" s="198"/>
      <c r="C18" s="85">
        <f>71900*30*92%</f>
        <v>1984440</v>
      </c>
      <c r="D18" s="66">
        <v>0.08</v>
      </c>
      <c r="E18" s="67">
        <f>B16*30*D18</f>
        <v>172560</v>
      </c>
      <c r="F18" s="200"/>
      <c r="G18" s="96">
        <f>E18+F16</f>
        <v>370560</v>
      </c>
    </row>
    <row r="19" spans="1:8" s="56" customFormat="1" ht="18" thickTop="1">
      <c r="A19" s="216" t="s">
        <v>2</v>
      </c>
      <c r="B19" s="217">
        <v>66710</v>
      </c>
      <c r="C19" s="92">
        <f>66710*30*80%</f>
        <v>1601040</v>
      </c>
      <c r="D19" s="79">
        <v>0.2</v>
      </c>
      <c r="E19" s="80">
        <f>B19*30*D19</f>
        <v>400260</v>
      </c>
      <c r="F19" s="200"/>
      <c r="G19" s="97">
        <f>E19+F16</f>
        <v>598260</v>
      </c>
    </row>
    <row r="20" spans="1:8" s="56" customFormat="1" ht="17.25">
      <c r="A20" s="202"/>
      <c r="B20" s="204"/>
      <c r="C20" s="87">
        <f>66710*30*88%</f>
        <v>1761144</v>
      </c>
      <c r="D20" s="70">
        <v>0.12</v>
      </c>
      <c r="E20" s="71">
        <f>B19*30*D20</f>
        <v>240156</v>
      </c>
      <c r="F20" s="200"/>
      <c r="G20" s="98">
        <f>E20+F16</f>
        <v>438156</v>
      </c>
    </row>
    <row r="21" spans="1:8" s="56" customFormat="1" ht="18" thickBot="1">
      <c r="A21" s="203"/>
      <c r="B21" s="205"/>
      <c r="C21" s="88">
        <f>66710*30*92%</f>
        <v>1841196</v>
      </c>
      <c r="D21" s="72">
        <v>0.08</v>
      </c>
      <c r="E21" s="73">
        <f>B19*30*D21</f>
        <v>160104</v>
      </c>
      <c r="F21" s="200"/>
      <c r="G21" s="99">
        <f>E21+F16</f>
        <v>358104</v>
      </c>
    </row>
    <row r="22" spans="1:8" s="56" customFormat="1" ht="18" thickTop="1">
      <c r="A22" s="189" t="s">
        <v>3</v>
      </c>
      <c r="B22" s="191">
        <v>61520</v>
      </c>
      <c r="C22" s="89">
        <f>61520*30*80%</f>
        <v>1476480</v>
      </c>
      <c r="D22" s="74">
        <v>0.2</v>
      </c>
      <c r="E22" s="75">
        <f>B22*30*D22</f>
        <v>369120</v>
      </c>
      <c r="F22" s="200"/>
      <c r="G22" s="100">
        <f>E22+F16</f>
        <v>567120</v>
      </c>
    </row>
    <row r="23" spans="1:8" s="56" customFormat="1" ht="17.25">
      <c r="A23" s="189"/>
      <c r="B23" s="191"/>
      <c r="C23" s="90">
        <f>61520*30*88%</f>
        <v>1624128</v>
      </c>
      <c r="D23" s="76">
        <v>0.12</v>
      </c>
      <c r="E23" s="77">
        <f>B22*30*D23</f>
        <v>221472</v>
      </c>
      <c r="F23" s="200"/>
      <c r="G23" s="101">
        <f>E23+F16</f>
        <v>419472</v>
      </c>
      <c r="H23" s="59"/>
    </row>
    <row r="24" spans="1:8" s="56" customFormat="1" ht="18" thickBot="1">
      <c r="A24" s="206"/>
      <c r="B24" s="207"/>
      <c r="C24" s="91">
        <f>61520*30*92%</f>
        <v>1697952</v>
      </c>
      <c r="D24" s="78">
        <v>0.08</v>
      </c>
      <c r="E24" s="77">
        <f>B22*30*D24</f>
        <v>147648</v>
      </c>
      <c r="F24" s="218"/>
      <c r="G24" s="101">
        <f>E24+F16</f>
        <v>345648</v>
      </c>
    </row>
    <row r="25" spans="1:8" s="56" customFormat="1" ht="18" thickTop="1">
      <c r="A25" s="208" t="s">
        <v>61</v>
      </c>
      <c r="B25" s="210" t="s">
        <v>55</v>
      </c>
      <c r="C25" s="188" t="s">
        <v>62</v>
      </c>
      <c r="D25" s="212" t="s">
        <v>56</v>
      </c>
      <c r="E25" s="213"/>
      <c r="F25" s="57" t="s">
        <v>57</v>
      </c>
      <c r="G25" s="63" t="s">
        <v>58</v>
      </c>
    </row>
    <row r="26" spans="1:8" s="56" customFormat="1" ht="28.5">
      <c r="A26" s="209"/>
      <c r="B26" s="211"/>
      <c r="C26" s="187"/>
      <c r="D26" s="214"/>
      <c r="E26" s="215"/>
      <c r="F26" s="58" t="s">
        <v>65</v>
      </c>
      <c r="G26" s="62" t="s">
        <v>59</v>
      </c>
    </row>
    <row r="27" spans="1:8" s="56" customFormat="1" ht="17.25">
      <c r="A27" s="193" t="s">
        <v>1</v>
      </c>
      <c r="B27" s="196">
        <v>71900</v>
      </c>
      <c r="C27" s="84">
        <f>71900*28*80%</f>
        <v>1610560</v>
      </c>
      <c r="D27" s="64">
        <v>0.2</v>
      </c>
      <c r="E27" s="65">
        <f>B27*29*D27</f>
        <v>417020</v>
      </c>
      <c r="F27" s="199">
        <f>6600*28</f>
        <v>184800</v>
      </c>
      <c r="G27" s="95">
        <f>E27+F27</f>
        <v>601820</v>
      </c>
    </row>
    <row r="28" spans="1:8" s="56" customFormat="1" ht="17.25">
      <c r="A28" s="194"/>
      <c r="B28" s="197"/>
      <c r="C28" s="84">
        <f>71900*28*88%</f>
        <v>1771616</v>
      </c>
      <c r="D28" s="64">
        <v>0.12</v>
      </c>
      <c r="E28" s="65">
        <f>B27*29*D28</f>
        <v>250212</v>
      </c>
      <c r="F28" s="200"/>
      <c r="G28" s="95">
        <f>E28+F27</f>
        <v>435012</v>
      </c>
    </row>
    <row r="29" spans="1:8" s="56" customFormat="1" ht="18" thickBot="1">
      <c r="A29" s="195"/>
      <c r="B29" s="198"/>
      <c r="C29" s="85">
        <f>71900*28*92%</f>
        <v>1852144</v>
      </c>
      <c r="D29" s="66">
        <v>0.08</v>
      </c>
      <c r="E29" s="67">
        <f>B27*29*D29</f>
        <v>166808</v>
      </c>
      <c r="F29" s="200"/>
      <c r="G29" s="96">
        <f>E29+F27</f>
        <v>351608</v>
      </c>
    </row>
    <row r="30" spans="1:8" s="56" customFormat="1" ht="18" thickTop="1">
      <c r="A30" s="202" t="s">
        <v>2</v>
      </c>
      <c r="B30" s="204">
        <v>66710</v>
      </c>
      <c r="C30" s="86">
        <f>66710*28*80%</f>
        <v>1494304</v>
      </c>
      <c r="D30" s="68">
        <v>0.2</v>
      </c>
      <c r="E30" s="69">
        <f>B30*29*D30</f>
        <v>386918</v>
      </c>
      <c r="F30" s="200"/>
      <c r="G30" s="102">
        <f>E30+F27</f>
        <v>571718</v>
      </c>
    </row>
    <row r="31" spans="1:8" s="56" customFormat="1" ht="17.25">
      <c r="A31" s="202"/>
      <c r="B31" s="204"/>
      <c r="C31" s="87">
        <f>66710*28*88%</f>
        <v>1643734.4</v>
      </c>
      <c r="D31" s="70">
        <v>0.12</v>
      </c>
      <c r="E31" s="71">
        <f>B30*29*D31</f>
        <v>232150.8</v>
      </c>
      <c r="F31" s="200"/>
      <c r="G31" s="98">
        <f>E31+F27</f>
        <v>416950.8</v>
      </c>
    </row>
    <row r="32" spans="1:8" s="56" customFormat="1" ht="18" thickBot="1">
      <c r="A32" s="203"/>
      <c r="B32" s="205"/>
      <c r="C32" s="88">
        <f>66710*28*92%</f>
        <v>1718449.6</v>
      </c>
      <c r="D32" s="72">
        <v>0.08</v>
      </c>
      <c r="E32" s="73">
        <f>B30*29*D32</f>
        <v>154767.20000000001</v>
      </c>
      <c r="F32" s="200"/>
      <c r="G32" s="99">
        <f>E32+F27</f>
        <v>339567.2</v>
      </c>
    </row>
    <row r="33" spans="1:7" s="56" customFormat="1" ht="18" thickTop="1">
      <c r="A33" s="189" t="s">
        <v>3</v>
      </c>
      <c r="B33" s="191">
        <v>61520</v>
      </c>
      <c r="C33" s="89">
        <f>61520*28*80%</f>
        <v>1378048</v>
      </c>
      <c r="D33" s="74">
        <v>0.2</v>
      </c>
      <c r="E33" s="75">
        <f>B33*29*D33</f>
        <v>356816</v>
      </c>
      <c r="F33" s="200"/>
      <c r="G33" s="100">
        <f>E33+F27</f>
        <v>541616</v>
      </c>
    </row>
    <row r="34" spans="1:7" s="56" customFormat="1" ht="17.25">
      <c r="A34" s="189"/>
      <c r="B34" s="191"/>
      <c r="C34" s="90">
        <f>61520*28*88%</f>
        <v>1515852.8</v>
      </c>
      <c r="D34" s="76">
        <v>0.12</v>
      </c>
      <c r="E34" s="77">
        <f>B33*29*D34</f>
        <v>214089.60000000001</v>
      </c>
      <c r="F34" s="200"/>
      <c r="G34" s="101">
        <f>E34+F27</f>
        <v>398889.6</v>
      </c>
    </row>
    <row r="35" spans="1:7" s="56" customFormat="1" ht="18" thickBot="1">
      <c r="A35" s="190"/>
      <c r="B35" s="192"/>
      <c r="C35" s="93">
        <f>61520*28*92%</f>
        <v>1584755.2</v>
      </c>
      <c r="D35" s="81">
        <v>0.08</v>
      </c>
      <c r="E35" s="82">
        <f>B33*29*D35</f>
        <v>142726.39999999999</v>
      </c>
      <c r="F35" s="201"/>
      <c r="G35" s="103">
        <f>E35+F27</f>
        <v>327526.40000000002</v>
      </c>
    </row>
    <row r="36" spans="1:7" s="56" customFormat="1" ht="17.25">
      <c r="A36" s="183" t="s">
        <v>63</v>
      </c>
      <c r="B36" s="184"/>
      <c r="C36" s="184"/>
      <c r="D36" s="184"/>
      <c r="E36" s="184"/>
      <c r="F36" s="184"/>
      <c r="G36" s="184"/>
    </row>
    <row r="37" spans="1:7">
      <c r="A37" s="185"/>
      <c r="B37" s="185"/>
      <c r="C37" s="185"/>
      <c r="D37" s="185"/>
      <c r="E37" s="185"/>
      <c r="F37" s="185"/>
      <c r="G37" s="185"/>
    </row>
  </sheetData>
  <mergeCells count="35">
    <mergeCell ref="A3:A4"/>
    <mergeCell ref="B3:B4"/>
    <mergeCell ref="D3:E4"/>
    <mergeCell ref="A5:A7"/>
    <mergeCell ref="B5:B7"/>
    <mergeCell ref="F16:F24"/>
    <mergeCell ref="F5:F13"/>
    <mergeCell ref="A8:A10"/>
    <mergeCell ref="B8:B10"/>
    <mergeCell ref="A11:A13"/>
    <mergeCell ref="B11:B13"/>
    <mergeCell ref="D25:E26"/>
    <mergeCell ref="A19:A21"/>
    <mergeCell ref="B19:B21"/>
    <mergeCell ref="A14:A15"/>
    <mergeCell ref="B14:B15"/>
    <mergeCell ref="D14:E15"/>
    <mergeCell ref="A16:A18"/>
    <mergeCell ref="B16:B18"/>
    <mergeCell ref="A1:G1"/>
    <mergeCell ref="A36:G37"/>
    <mergeCell ref="C3:C4"/>
    <mergeCell ref="C14:C15"/>
    <mergeCell ref="C25:C26"/>
    <mergeCell ref="A33:A35"/>
    <mergeCell ref="B33:B35"/>
    <mergeCell ref="A27:A29"/>
    <mergeCell ref="B27:B29"/>
    <mergeCell ref="F27:F35"/>
    <mergeCell ref="A30:A32"/>
    <mergeCell ref="B30:B32"/>
    <mergeCell ref="A22:A24"/>
    <mergeCell ref="B22:B24"/>
    <mergeCell ref="A25:A26"/>
    <mergeCell ref="B25:B26"/>
  </mergeCells>
  <phoneticPr fontId="8" type="noConversion"/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201711INCH01</dc:creator>
  <cp:lastModifiedBy>201711INCH01</cp:lastModifiedBy>
  <cp:lastPrinted>2020-03-11T01:44:34Z</cp:lastPrinted>
  <dcterms:created xsi:type="dcterms:W3CDTF">2020-03-11T01:17:09Z</dcterms:created>
  <dcterms:modified xsi:type="dcterms:W3CDTF">2020-12-10T02:30:18Z</dcterms:modified>
</cp:coreProperties>
</file>