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1555" windowHeight="11655"/>
  </bookViews>
  <sheets>
    <sheet name="17년(변경)" sheetId="1" r:id="rId1"/>
  </sheets>
  <definedNames>
    <definedName name="_xlnm.Print_Area" localSheetId="0">'17년(변경)'!$A$1:$J$54</definedName>
  </definedNames>
  <calcPr calcId="144525"/>
</workbook>
</file>

<file path=xl/calcChain.xml><?xml version="1.0" encoding="utf-8"?>
<calcChain xmlns="http://schemas.openxmlformats.org/spreadsheetml/2006/main">
  <c r="I45" i="1" l="1"/>
  <c r="H45" i="1"/>
  <c r="F34" i="1"/>
  <c r="E34" i="1"/>
  <c r="D28" i="1"/>
  <c r="H36" i="1" s="1"/>
  <c r="I26" i="1"/>
  <c r="I28" i="1" s="1"/>
  <c r="J40" i="1" s="1"/>
  <c r="F26" i="1"/>
  <c r="F28" i="1" s="1"/>
  <c r="J36" i="1" s="1"/>
  <c r="E26" i="1"/>
  <c r="E28" i="1" s="1"/>
  <c r="I36" i="1" s="1"/>
  <c r="D26" i="1"/>
  <c r="I23" i="1"/>
  <c r="I25" i="1" s="1"/>
  <c r="J39" i="1" s="1"/>
  <c r="F23" i="1"/>
  <c r="F25" i="1" s="1"/>
  <c r="J35" i="1" s="1"/>
  <c r="E23" i="1"/>
  <c r="E25" i="1" s="1"/>
  <c r="I35" i="1" s="1"/>
  <c r="I22" i="1"/>
  <c r="H22" i="1"/>
  <c r="H26" i="1" s="1"/>
  <c r="H28" i="1" s="1"/>
  <c r="I40" i="1" s="1"/>
  <c r="G22" i="1"/>
  <c r="G26" i="1" s="1"/>
  <c r="G28" i="1" s="1"/>
  <c r="H40" i="1" s="1"/>
  <c r="F22" i="1"/>
  <c r="E22" i="1"/>
  <c r="D22" i="1"/>
  <c r="D23" i="1" s="1"/>
  <c r="D25" i="1" s="1"/>
  <c r="H35" i="1" s="1"/>
  <c r="I21" i="1"/>
  <c r="H21" i="1"/>
  <c r="G21" i="1"/>
  <c r="F21" i="1"/>
  <c r="E21" i="1"/>
  <c r="D21" i="1"/>
  <c r="H12" i="1"/>
  <c r="F37" i="1" s="1"/>
  <c r="G12" i="1"/>
  <c r="F40" i="1" s="1"/>
  <c r="D12" i="1"/>
  <c r="F35" i="1" s="1"/>
  <c r="H10" i="1"/>
  <c r="D37" i="1" s="1"/>
  <c r="G10" i="1"/>
  <c r="D40" i="1" s="1"/>
  <c r="D10" i="1"/>
  <c r="D35" i="1" s="1"/>
  <c r="E9" i="1"/>
  <c r="F9" i="1" s="1"/>
  <c r="G9" i="1" s="1"/>
  <c r="H9" i="1" s="1"/>
  <c r="I9" i="1" s="1"/>
  <c r="I8" i="1"/>
  <c r="I12" i="1" s="1"/>
  <c r="F41" i="1" s="1"/>
  <c r="H8" i="1"/>
  <c r="G8" i="1"/>
  <c r="F8" i="1"/>
  <c r="F12" i="1" s="1"/>
  <c r="F39" i="1" s="1"/>
  <c r="E8" i="1"/>
  <c r="E12" i="1" s="1"/>
  <c r="F36" i="1" s="1"/>
  <c r="D8" i="1"/>
  <c r="I7" i="1"/>
  <c r="G7" i="1" s="1"/>
  <c r="G11" i="1" s="1"/>
  <c r="E40" i="1" s="1"/>
  <c r="H7" i="1"/>
  <c r="D7" i="1" s="1"/>
  <c r="D11" i="1" s="1"/>
  <c r="E35" i="1" s="1"/>
  <c r="I6" i="1"/>
  <c r="I10" i="1" s="1"/>
  <c r="D41" i="1" s="1"/>
  <c r="H6" i="1"/>
  <c r="G6" i="1"/>
  <c r="F6" i="1"/>
  <c r="F10" i="1" s="1"/>
  <c r="D39" i="1" s="1"/>
  <c r="E6" i="1"/>
  <c r="E10" i="1" s="1"/>
  <c r="D36" i="1" s="1"/>
  <c r="D6" i="1"/>
  <c r="I11" i="1" l="1"/>
  <c r="E41" i="1" s="1"/>
  <c r="E7" i="1"/>
  <c r="E11" i="1" s="1"/>
  <c r="E36" i="1" s="1"/>
  <c r="F7" i="1"/>
  <c r="F11" i="1" s="1"/>
  <c r="E39" i="1" s="1"/>
  <c r="G23" i="1"/>
  <c r="G25" i="1" s="1"/>
  <c r="H39" i="1" s="1"/>
  <c r="H11" i="1"/>
  <c r="E37" i="1" s="1"/>
  <c r="H23" i="1"/>
  <c r="H25" i="1" s="1"/>
  <c r="I39" i="1" s="1"/>
</calcChain>
</file>

<file path=xl/sharedStrings.xml><?xml version="1.0" encoding="utf-8"?>
<sst xmlns="http://schemas.openxmlformats.org/spreadsheetml/2006/main" count="92" uniqueCount="73">
  <si>
    <t>2017년도 장기요양 이용료 현황(30일당)</t>
    <phoneticPr fontId="3" type="noConversion"/>
  </si>
  <si>
    <t>(단위: 원)</t>
    <phoneticPr fontId="3" type="noConversion"/>
  </si>
  <si>
    <t>구  분</t>
    <phoneticPr fontId="3" type="noConversion"/>
  </si>
  <si>
    <t>감 면 대 상 자 (국비 및 감면)</t>
    <phoneticPr fontId="3" type="noConversion"/>
  </si>
  <si>
    <t>비감면 대상자 (일반)</t>
    <phoneticPr fontId="3" type="noConversion"/>
  </si>
  <si>
    <t>국가보훈처장이 정하는 생활수준에 해당하는자</t>
    <phoneticPr fontId="3" type="noConversion"/>
  </si>
  <si>
    <t>의료급여 및 감경대상자</t>
    <phoneticPr fontId="3" type="noConversion"/>
  </si>
  <si>
    <t>의료보험</t>
    <phoneticPr fontId="3" type="noConversion"/>
  </si>
  <si>
    <t>의료보호</t>
    <phoneticPr fontId="3" type="noConversion"/>
  </si>
  <si>
    <t>기초수급자</t>
    <phoneticPr fontId="3" type="noConversion"/>
  </si>
  <si>
    <t>급여</t>
    <phoneticPr fontId="3" type="noConversion"/>
  </si>
  <si>
    <t>1등급</t>
    <phoneticPr fontId="3" type="noConversion"/>
  </si>
  <si>
    <t>2등급</t>
    <phoneticPr fontId="3" type="noConversion"/>
  </si>
  <si>
    <t>3등급</t>
    <phoneticPr fontId="3" type="noConversion"/>
  </si>
  <si>
    <t>비급여</t>
    <phoneticPr fontId="3" type="noConversion"/>
  </si>
  <si>
    <t xml:space="preserve">계                   (급여+비급여)                    </t>
    <phoneticPr fontId="3" type="noConversion"/>
  </si>
  <si>
    <t>3등급</t>
    <phoneticPr fontId="3" type="noConversion"/>
  </si>
  <si>
    <t>※ 비급여 270,000원(식재료비 2,500원 * 3식 * 30일 =225,000원 ,간식비 750원 * 2회 *30일 = 45,000원) , 상급침실료(1인실)=300,000원</t>
    <phoneticPr fontId="3" type="noConversion"/>
  </si>
  <si>
    <t>2017년도 주간보호 이용료 현황(22일당)</t>
    <phoneticPr fontId="3" type="noConversion"/>
  </si>
  <si>
    <t>(단위: 원)</t>
    <phoneticPr fontId="3" type="noConversion"/>
  </si>
  <si>
    <t>구분</t>
    <phoneticPr fontId="3" type="noConversion"/>
  </si>
  <si>
    <t>의료보험(15%)</t>
    <phoneticPr fontId="3" type="noConversion"/>
  </si>
  <si>
    <t>의료급여(7.5%)</t>
    <phoneticPr fontId="3" type="noConversion"/>
  </si>
  <si>
    <t>기초생활(0%)</t>
    <phoneticPr fontId="3" type="noConversion"/>
  </si>
  <si>
    <t>1등급</t>
    <phoneticPr fontId="3" type="noConversion"/>
  </si>
  <si>
    <t>2등급</t>
  </si>
  <si>
    <t>3등급</t>
  </si>
  <si>
    <t>1~5등급</t>
    <phoneticPr fontId="3" type="noConversion"/>
  </si>
  <si>
    <t>주
간
보
호</t>
    <phoneticPr fontId="3" type="noConversion"/>
  </si>
  <si>
    <t>국비</t>
    <phoneticPr fontId="3" type="noConversion"/>
  </si>
  <si>
    <t>급여</t>
    <phoneticPr fontId="3" type="noConversion"/>
  </si>
  <si>
    <t>비급여</t>
    <phoneticPr fontId="3" type="noConversion"/>
  </si>
  <si>
    <t>계</t>
    <phoneticPr fontId="3" type="noConversion"/>
  </si>
  <si>
    <t>감면</t>
    <phoneticPr fontId="3" type="noConversion"/>
  </si>
  <si>
    <t>급여</t>
    <phoneticPr fontId="3" type="noConversion"/>
  </si>
  <si>
    <t>감면(60%)</t>
    <phoneticPr fontId="3" type="noConversion"/>
  </si>
  <si>
    <t>일반</t>
    <phoneticPr fontId="3" type="noConversion"/>
  </si>
  <si>
    <t>계</t>
    <phoneticPr fontId="3" type="noConversion"/>
  </si>
  <si>
    <t>※비급여 : 식재료비 (1일 1식 2,500원 * 22일 =55,000원 ), 간식비 (1일 2회 1,500원 * 22일 =33,000원)</t>
    <phoneticPr fontId="3" type="noConversion"/>
  </si>
  <si>
    <t>1일 이용료</t>
    <phoneticPr fontId="3" type="noConversion"/>
  </si>
  <si>
    <t>구    분</t>
    <phoneticPr fontId="3" type="noConversion"/>
  </si>
  <si>
    <t>장기요양</t>
    <phoneticPr fontId="3" type="noConversion"/>
  </si>
  <si>
    <t>주간보호</t>
    <phoneticPr fontId="3" type="noConversion"/>
  </si>
  <si>
    <t>3~5등급</t>
    <phoneticPr fontId="3" type="noConversion"/>
  </si>
  <si>
    <t>건보                         (일반 20%)</t>
    <phoneticPr fontId="3" type="noConversion"/>
  </si>
  <si>
    <t>국비</t>
    <phoneticPr fontId="3" type="noConversion"/>
  </si>
  <si>
    <t>국비</t>
    <phoneticPr fontId="3" type="noConversion"/>
  </si>
  <si>
    <t>감면(80%)</t>
    <phoneticPr fontId="3" type="noConversion"/>
  </si>
  <si>
    <t>감면(60%)</t>
    <phoneticPr fontId="3" type="noConversion"/>
  </si>
  <si>
    <t>감면(40%)</t>
    <phoneticPr fontId="3" type="noConversion"/>
  </si>
  <si>
    <t>일반</t>
    <phoneticPr fontId="3" type="noConversion"/>
  </si>
  <si>
    <t>일반</t>
    <phoneticPr fontId="3" type="noConversion"/>
  </si>
  <si>
    <t>건보                (급여 및 감경)</t>
    <phoneticPr fontId="3" type="noConversion"/>
  </si>
  <si>
    <t>국비</t>
    <phoneticPr fontId="3" type="noConversion"/>
  </si>
  <si>
    <t>감면(80%)</t>
    <phoneticPr fontId="3" type="noConversion"/>
  </si>
  <si>
    <t>감면(60%)</t>
    <phoneticPr fontId="3" type="noConversion"/>
  </si>
  <si>
    <t>일반</t>
    <phoneticPr fontId="3" type="noConversion"/>
  </si>
  <si>
    <t>○ 2017년 장기요양 및 주간보호 1일당 수가 ○</t>
    <phoneticPr fontId="3" type="noConversion"/>
  </si>
  <si>
    <t>구분</t>
    <phoneticPr fontId="3" type="noConversion"/>
  </si>
  <si>
    <t>기간(시간)</t>
    <phoneticPr fontId="3" type="noConversion"/>
  </si>
  <si>
    <t>1등급</t>
    <phoneticPr fontId="3" type="noConversion"/>
  </si>
  <si>
    <t>4등급</t>
    <phoneticPr fontId="3" type="noConversion"/>
  </si>
  <si>
    <t>5등급</t>
    <phoneticPr fontId="3" type="noConversion"/>
  </si>
  <si>
    <t>장기요양</t>
    <phoneticPr fontId="3" type="noConversion"/>
  </si>
  <si>
    <t>1일당</t>
    <phoneticPr fontId="3" type="noConversion"/>
  </si>
  <si>
    <t>주간보호</t>
    <phoneticPr fontId="3" type="noConversion"/>
  </si>
  <si>
    <t xml:space="preserve"> 3시간이상~ 6시간미만</t>
    <phoneticPr fontId="3" type="noConversion"/>
  </si>
  <si>
    <t xml:space="preserve"> 6시간이상~ 8시간미만</t>
    <phoneticPr fontId="3" type="noConversion"/>
  </si>
  <si>
    <t xml:space="preserve"> 8시간이상~10시간미만</t>
    <phoneticPr fontId="3" type="noConversion"/>
  </si>
  <si>
    <t>10시간이상~12시간미만</t>
    <phoneticPr fontId="3" type="noConversion"/>
  </si>
  <si>
    <t>12시간이상</t>
    <phoneticPr fontId="3" type="noConversion"/>
  </si>
  <si>
    <t>※ 위 표는 2017.01월 부터 적용 / 요양시설 4.02%, 주간보호 8.9% 인상</t>
    <phoneticPr fontId="3" type="noConversion"/>
  </si>
  <si>
    <t>※ 요양시설 : 4등급 및 5등급은 3등급 수가와 동일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</si>
</sst>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9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HY헤드라인M"/>
      <family val="1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 diagonalUp="1"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9" fontId="9" fillId="2" borderId="4" xfId="0" applyNumberFormat="1" applyFont="1" applyFill="1" applyBorder="1" applyAlignment="1">
      <alignment horizontal="center" vertical="center"/>
    </xf>
    <xf numFmtId="9" fontId="9" fillId="2" borderId="5" xfId="0" applyNumberFormat="1" applyFont="1" applyFill="1" applyBorder="1" applyAlignment="1">
      <alignment horizontal="center" vertical="center"/>
    </xf>
    <xf numFmtId="9" fontId="9" fillId="2" borderId="6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1" fontId="9" fillId="0" borderId="4" xfId="1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8" fillId="0" borderId="0" xfId="1" applyFont="1" applyFill="1" applyBorder="1">
      <alignment vertical="center"/>
    </xf>
    <xf numFmtId="41" fontId="5" fillId="0" borderId="0" xfId="0" applyNumberFormat="1" applyFont="1" applyFill="1" applyBorder="1">
      <alignment vertical="center"/>
    </xf>
    <xf numFmtId="41" fontId="9" fillId="0" borderId="6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 applyAlignment="1">
      <alignment horizontal="center" vertical="center"/>
    </xf>
    <xf numFmtId="41" fontId="9" fillId="0" borderId="0" xfId="1" applyFont="1" applyFill="1" applyBorder="1">
      <alignment vertical="center"/>
    </xf>
    <xf numFmtId="0" fontId="10" fillId="0" borderId="0" xfId="0" applyFont="1" applyFill="1" applyBorder="1">
      <alignment vertical="center"/>
    </xf>
    <xf numFmtId="43" fontId="10" fillId="0" borderId="0" xfId="0" applyNumberFormat="1" applyFont="1" applyFill="1" applyBorder="1">
      <alignment vertical="center"/>
    </xf>
    <xf numFmtId="41" fontId="10" fillId="0" borderId="0" xfId="0" applyNumberFormat="1" applyFont="1" applyFill="1" applyBorder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center" vertical="center"/>
    </xf>
    <xf numFmtId="41" fontId="9" fillId="0" borderId="8" xfId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1" fontId="7" fillId="3" borderId="1" xfId="1" applyFont="1" applyFill="1" applyBorder="1">
      <alignment vertical="center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3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1" fontId="7" fillId="3" borderId="4" xfId="1" applyFont="1" applyFill="1" applyBorder="1">
      <alignment vertical="center"/>
    </xf>
    <xf numFmtId="41" fontId="7" fillId="3" borderId="5" xfId="1" applyFont="1" applyFill="1" applyBorder="1">
      <alignment vertical="center"/>
    </xf>
    <xf numFmtId="41" fontId="7" fillId="3" borderId="6" xfId="1" applyFont="1" applyFill="1" applyBorder="1">
      <alignment vertical="center"/>
    </xf>
    <xf numFmtId="41" fontId="7" fillId="3" borderId="6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41" fontId="7" fillId="3" borderId="10" xfId="1" applyFont="1" applyFill="1" applyBorder="1">
      <alignment vertical="center"/>
    </xf>
    <xf numFmtId="41" fontId="7" fillId="3" borderId="11" xfId="1" applyFont="1" applyFill="1" applyBorder="1">
      <alignment vertical="center"/>
    </xf>
    <xf numFmtId="41" fontId="7" fillId="3" borderId="12" xfId="1" applyFont="1" applyFill="1" applyBorder="1">
      <alignment vertical="center"/>
    </xf>
    <xf numFmtId="41" fontId="7" fillId="3" borderId="1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1" fontId="9" fillId="0" borderId="5" xfId="0" applyNumberFormat="1" applyFont="1" applyBorder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6" xfId="1" applyFont="1" applyFill="1" applyBorder="1" applyAlignment="1">
      <alignment horizontal="center" vertical="center"/>
    </xf>
    <xf numFmtId="41" fontId="9" fillId="0" borderId="5" xfId="0" applyNumberFormat="1" applyFont="1" applyBorder="1">
      <alignment vertical="center"/>
    </xf>
    <xf numFmtId="0" fontId="9" fillId="5" borderId="5" xfId="0" applyFont="1" applyFill="1" applyBorder="1" applyAlignment="1">
      <alignment horizontal="center" vertical="center"/>
    </xf>
    <xf numFmtId="41" fontId="9" fillId="5" borderId="5" xfId="0" applyNumberFormat="1" applyFont="1" applyFill="1" applyBorder="1" applyAlignment="1">
      <alignment horizontal="center" vertical="center"/>
    </xf>
    <xf numFmtId="41" fontId="9" fillId="5" borderId="6" xfId="0" applyNumberFormat="1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1" fontId="9" fillId="2" borderId="11" xfId="1" applyFont="1" applyFill="1" applyBorder="1" applyAlignment="1">
      <alignment horizontal="center" vertical="center"/>
    </xf>
    <xf numFmtId="41" fontId="9" fillId="2" borderId="12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41" fontId="9" fillId="0" borderId="26" xfId="1" applyFont="1" applyFill="1" applyBorder="1" applyAlignment="1">
      <alignment horizontal="center" vertical="center"/>
    </xf>
    <xf numFmtId="41" fontId="9" fillId="0" borderId="27" xfId="1" applyFont="1" applyFill="1" applyBorder="1" applyAlignment="1">
      <alignment horizontal="center" vertical="center"/>
    </xf>
    <xf numFmtId="41" fontId="9" fillId="0" borderId="25" xfId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vertical="center" wrapText="1"/>
    </xf>
    <xf numFmtId="41" fontId="9" fillId="0" borderId="6" xfId="1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/>
    </xf>
    <xf numFmtId="41" fontId="9" fillId="0" borderId="21" xfId="1" applyFont="1" applyFill="1" applyBorder="1" applyAlignment="1">
      <alignment horizontal="center" vertical="center"/>
    </xf>
    <xf numFmtId="41" fontId="9" fillId="0" borderId="22" xfId="1" applyFont="1" applyFill="1" applyBorder="1" applyAlignment="1">
      <alignment horizontal="center" vertical="center"/>
    </xf>
    <xf numFmtId="41" fontId="9" fillId="0" borderId="29" xfId="1" applyFont="1" applyFill="1" applyBorder="1" applyAlignment="1">
      <alignment horizontal="center" vertical="center"/>
    </xf>
    <xf numFmtId="41" fontId="9" fillId="0" borderId="30" xfId="1" applyFont="1" applyFill="1" applyBorder="1" applyAlignment="1">
      <alignment horizontal="center" vertical="center"/>
    </xf>
    <xf numFmtId="41" fontId="9" fillId="0" borderId="31" xfId="1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41" fontId="9" fillId="0" borderId="26" xfId="1" applyFont="1" applyFill="1" applyBorder="1" applyAlignment="1">
      <alignment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/>
    </xf>
    <xf numFmtId="41" fontId="9" fillId="0" borderId="36" xfId="1" applyFont="1" applyFill="1" applyBorder="1" applyAlignment="1">
      <alignment horizontal="center" vertical="center"/>
    </xf>
    <xf numFmtId="41" fontId="9" fillId="0" borderId="37" xfId="1" applyFont="1" applyFill="1" applyBorder="1" applyAlignment="1">
      <alignment horizontal="center" vertical="center"/>
    </xf>
    <xf numFmtId="41" fontId="9" fillId="0" borderId="38" xfId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1" fontId="9" fillId="0" borderId="0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17" fillId="0" borderId="39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41" fontId="9" fillId="3" borderId="45" xfId="1" applyFont="1" applyFill="1" applyBorder="1">
      <alignment vertical="center"/>
    </xf>
    <xf numFmtId="41" fontId="9" fillId="3" borderId="43" xfId="1" applyFont="1" applyFill="1" applyBorder="1">
      <alignment vertical="center"/>
    </xf>
    <xf numFmtId="41" fontId="9" fillId="3" borderId="46" xfId="1" applyFont="1" applyFill="1" applyBorder="1">
      <alignment vertical="center"/>
    </xf>
    <xf numFmtId="0" fontId="9" fillId="6" borderId="47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41" fontId="9" fillId="0" borderId="26" xfId="1" applyFont="1" applyBorder="1">
      <alignment vertical="center"/>
    </xf>
    <xf numFmtId="41" fontId="9" fillId="0" borderId="49" xfId="1" applyFont="1" applyBorder="1">
      <alignment vertical="center"/>
    </xf>
    <xf numFmtId="0" fontId="9" fillId="6" borderId="50" xfId="0" applyFont="1" applyFill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41" fontId="9" fillId="0" borderId="8" xfId="1" applyFont="1" applyBorder="1">
      <alignment vertical="center"/>
    </xf>
    <xf numFmtId="41" fontId="9" fillId="0" borderId="40" xfId="1" applyFont="1" applyBorder="1">
      <alignment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52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41" fontId="9" fillId="6" borderId="45" xfId="1" applyFont="1" applyFill="1" applyBorder="1">
      <alignment vertical="center"/>
    </xf>
    <xf numFmtId="41" fontId="9" fillId="6" borderId="43" xfId="1" applyFont="1" applyFill="1" applyBorder="1">
      <alignment vertical="center"/>
    </xf>
    <xf numFmtId="41" fontId="9" fillId="6" borderId="46" xfId="1" applyFont="1" applyFill="1" applyBorder="1">
      <alignment vertical="center"/>
    </xf>
    <xf numFmtId="0" fontId="9" fillId="6" borderId="53" xfId="0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41" fontId="9" fillId="0" borderId="5" xfId="1" applyFont="1" applyBorder="1">
      <alignment vertical="center"/>
    </xf>
    <xf numFmtId="41" fontId="9" fillId="0" borderId="56" xfId="1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P55"/>
  <sheetViews>
    <sheetView tabSelected="1" zoomScaleNormal="100" workbookViewId="0">
      <selection activeCell="L26" sqref="L26"/>
    </sheetView>
  </sheetViews>
  <sheetFormatPr defaultRowHeight="11.25" x14ac:dyDescent="0.3"/>
  <cols>
    <col min="1" max="1" width="3.125" style="3" customWidth="1"/>
    <col min="2" max="2" width="9.375" style="3" customWidth="1"/>
    <col min="3" max="3" width="10.5" style="3" customWidth="1"/>
    <col min="4" max="10" width="11" style="3" customWidth="1"/>
    <col min="11" max="11" width="7.875" style="3" customWidth="1"/>
    <col min="12" max="12" width="12.375" style="3" customWidth="1"/>
    <col min="13" max="13" width="15.125" style="3" customWidth="1"/>
    <col min="14" max="14" width="11.375" style="3" customWidth="1"/>
    <col min="15" max="15" width="9" style="3"/>
    <col min="16" max="16" width="10.125" style="3" bestFit="1" customWidth="1"/>
    <col min="17" max="16384" width="9" style="3"/>
  </cols>
  <sheetData>
    <row r="1" spans="1:16" ht="27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6" ht="18" customHeight="1" thickBot="1" x14ac:dyDescent="0.3">
      <c r="A2" s="4"/>
      <c r="B2" s="4"/>
      <c r="C2" s="4"/>
      <c r="D2" s="4"/>
      <c r="E2" s="4"/>
      <c r="F2" s="4"/>
      <c r="G2" s="4"/>
      <c r="H2" s="4"/>
      <c r="I2" s="4"/>
      <c r="J2" s="5" t="s">
        <v>1</v>
      </c>
      <c r="K2" s="4"/>
      <c r="L2" s="4"/>
    </row>
    <row r="3" spans="1:16" s="11" customFormat="1" ht="23.25" customHeight="1" x14ac:dyDescent="0.3">
      <c r="A3" s="6" t="s">
        <v>2</v>
      </c>
      <c r="B3" s="7"/>
      <c r="C3" s="8"/>
      <c r="D3" s="6" t="s">
        <v>3</v>
      </c>
      <c r="E3" s="7"/>
      <c r="F3" s="7"/>
      <c r="G3" s="8"/>
      <c r="H3" s="6" t="s">
        <v>4</v>
      </c>
      <c r="I3" s="7"/>
      <c r="J3" s="8"/>
      <c r="K3" s="9"/>
      <c r="L3" s="9"/>
      <c r="M3" s="10"/>
    </row>
    <row r="4" spans="1:16" s="11" customFormat="1" ht="30" customHeight="1" x14ac:dyDescent="0.3">
      <c r="A4" s="12"/>
      <c r="B4" s="13"/>
      <c r="C4" s="14"/>
      <c r="D4" s="15" t="s">
        <v>5</v>
      </c>
      <c r="E4" s="16"/>
      <c r="F4" s="16" t="s">
        <v>6</v>
      </c>
      <c r="G4" s="17"/>
      <c r="H4" s="18" t="s">
        <v>7</v>
      </c>
      <c r="I4" s="19" t="s">
        <v>8</v>
      </c>
      <c r="J4" s="20" t="s">
        <v>9</v>
      </c>
      <c r="K4" s="21"/>
      <c r="L4" s="21"/>
      <c r="M4" s="10"/>
    </row>
    <row r="5" spans="1:16" s="11" customFormat="1" ht="22.5" customHeight="1" x14ac:dyDescent="0.3">
      <c r="A5" s="12"/>
      <c r="B5" s="13"/>
      <c r="C5" s="14"/>
      <c r="D5" s="22">
        <v>0.8</v>
      </c>
      <c r="E5" s="23">
        <v>0.4</v>
      </c>
      <c r="F5" s="23">
        <v>0.8</v>
      </c>
      <c r="G5" s="24">
        <v>0.6</v>
      </c>
      <c r="H5" s="22">
        <v>0.2</v>
      </c>
      <c r="I5" s="23">
        <v>0.1</v>
      </c>
      <c r="J5" s="24">
        <v>0</v>
      </c>
      <c r="K5" s="25"/>
      <c r="L5" s="25"/>
      <c r="M5" s="10"/>
    </row>
    <row r="6" spans="1:16" s="11" customFormat="1" ht="19.5" customHeight="1" x14ac:dyDescent="0.3">
      <c r="A6" s="26" t="s">
        <v>10</v>
      </c>
      <c r="B6" s="27"/>
      <c r="C6" s="28" t="s">
        <v>11</v>
      </c>
      <c r="D6" s="29">
        <f>ROUND(H6*0.2,-1)</f>
        <v>71200</v>
      </c>
      <c r="E6" s="30">
        <f>ROUND(H6*0.6,-1)</f>
        <v>213590</v>
      </c>
      <c r="F6" s="30">
        <f>ROUND(I6*0.2,-1)</f>
        <v>35600</v>
      </c>
      <c r="G6" s="31">
        <f>ROUND(I6*0.4,-1)</f>
        <v>71200</v>
      </c>
      <c r="H6" s="29">
        <f>ROUND(E45*30*0.2,-1)</f>
        <v>355980</v>
      </c>
      <c r="I6" s="30">
        <f>ROUND(E45*30*0.1,-1)</f>
        <v>177990</v>
      </c>
      <c r="J6" s="31">
        <v>0</v>
      </c>
      <c r="K6" s="21"/>
      <c r="L6" s="32"/>
      <c r="M6" s="33"/>
      <c r="N6" s="34"/>
    </row>
    <row r="7" spans="1:16" s="38" customFormat="1" ht="19.5" customHeight="1" x14ac:dyDescent="0.3">
      <c r="A7" s="26"/>
      <c r="B7" s="27"/>
      <c r="C7" s="28" t="s">
        <v>12</v>
      </c>
      <c r="D7" s="29">
        <f>ROUND(H7*0.2,-1)</f>
        <v>66070</v>
      </c>
      <c r="E7" s="30">
        <f>ROUND(H7*0.6,-1)</f>
        <v>198220</v>
      </c>
      <c r="F7" s="30">
        <f t="shared" ref="F7:F8" si="0">ROUND(I7*0.2,-1)</f>
        <v>33040</v>
      </c>
      <c r="G7" s="31">
        <f t="shared" ref="G7:G8" si="1">ROUND(I7*0.4,-1)</f>
        <v>66070</v>
      </c>
      <c r="H7" s="29">
        <f>ROUND(F45*30*0.2,-1)</f>
        <v>330360</v>
      </c>
      <c r="I7" s="30">
        <f>ROUND(F45*30*0.1,-1)</f>
        <v>165180</v>
      </c>
      <c r="J7" s="35">
        <v>0</v>
      </c>
      <c r="K7" s="36"/>
      <c r="L7" s="32"/>
      <c r="M7" s="37"/>
      <c r="N7" s="34"/>
      <c r="P7" s="39"/>
    </row>
    <row r="8" spans="1:16" s="38" customFormat="1" ht="19.5" customHeight="1" x14ac:dyDescent="0.3">
      <c r="A8" s="26"/>
      <c r="B8" s="27"/>
      <c r="C8" s="28" t="s">
        <v>13</v>
      </c>
      <c r="D8" s="29">
        <f>ROUND(H8*0.2,-1)</f>
        <v>60920</v>
      </c>
      <c r="E8" s="30">
        <f>ROUND(H8*0.6,-1)</f>
        <v>182770</v>
      </c>
      <c r="F8" s="30">
        <f t="shared" si="0"/>
        <v>30460</v>
      </c>
      <c r="G8" s="31">
        <f t="shared" si="1"/>
        <v>60920</v>
      </c>
      <c r="H8" s="29">
        <f>ROUND(G45*30*0.2,-1)</f>
        <v>304620</v>
      </c>
      <c r="I8" s="30">
        <f>ROUND(G45*30*0.1,-1)</f>
        <v>152310</v>
      </c>
      <c r="J8" s="35">
        <v>0</v>
      </c>
      <c r="K8" s="36"/>
      <c r="L8" s="32"/>
      <c r="M8" s="37"/>
      <c r="N8" s="34"/>
      <c r="O8" s="40"/>
      <c r="P8" s="40"/>
    </row>
    <row r="9" spans="1:16" s="38" customFormat="1" ht="19.5" customHeight="1" thickBot="1" x14ac:dyDescent="0.35">
      <c r="A9" s="41" t="s">
        <v>14</v>
      </c>
      <c r="B9" s="42"/>
      <c r="C9" s="43"/>
      <c r="D9" s="44">
        <v>270000</v>
      </c>
      <c r="E9" s="45">
        <f>D9</f>
        <v>270000</v>
      </c>
      <c r="F9" s="45">
        <f t="shared" ref="F9:I9" si="2">E9</f>
        <v>270000</v>
      </c>
      <c r="G9" s="46">
        <f t="shared" si="2"/>
        <v>270000</v>
      </c>
      <c r="H9" s="44">
        <f>G9</f>
        <v>270000</v>
      </c>
      <c r="I9" s="45">
        <f t="shared" si="2"/>
        <v>270000</v>
      </c>
      <c r="J9" s="46">
        <v>0</v>
      </c>
      <c r="K9" s="32"/>
      <c r="L9" s="32"/>
      <c r="M9" s="47"/>
    </row>
    <row r="10" spans="1:16" s="38" customFormat="1" ht="19.5" customHeight="1" x14ac:dyDescent="0.3">
      <c r="A10" s="48" t="s">
        <v>15</v>
      </c>
      <c r="B10" s="49"/>
      <c r="C10" s="50" t="s">
        <v>11</v>
      </c>
      <c r="D10" s="51">
        <f>D6+$D$9</f>
        <v>341200</v>
      </c>
      <c r="E10" s="52">
        <f>E6+$D$9</f>
        <v>483590</v>
      </c>
      <c r="F10" s="52">
        <f>F6+$D$9</f>
        <v>305600</v>
      </c>
      <c r="G10" s="53">
        <f>G6+$D$9</f>
        <v>341200</v>
      </c>
      <c r="H10" s="51">
        <f>H6+$D$9</f>
        <v>625980</v>
      </c>
      <c r="I10" s="52">
        <f>I6+$D$9</f>
        <v>447990</v>
      </c>
      <c r="J10" s="54">
        <v>0</v>
      </c>
      <c r="K10" s="36"/>
      <c r="L10" s="36"/>
      <c r="M10" s="47"/>
    </row>
    <row r="11" spans="1:16" s="38" customFormat="1" ht="19.5" customHeight="1" x14ac:dyDescent="0.3">
      <c r="A11" s="55"/>
      <c r="B11" s="56"/>
      <c r="C11" s="57" t="s">
        <v>12</v>
      </c>
      <c r="D11" s="58">
        <f>D7+$D$9</f>
        <v>336070</v>
      </c>
      <c r="E11" s="59">
        <f>E7+$D$9</f>
        <v>468220</v>
      </c>
      <c r="F11" s="59">
        <f>F7+$D$9</f>
        <v>303040</v>
      </c>
      <c r="G11" s="60">
        <f>G7+$D$9</f>
        <v>336070</v>
      </c>
      <c r="H11" s="58">
        <f>H7+$D$9</f>
        <v>600360</v>
      </c>
      <c r="I11" s="59">
        <f>I7+$D$9</f>
        <v>435180</v>
      </c>
      <c r="J11" s="61">
        <v>0</v>
      </c>
      <c r="K11" s="36"/>
      <c r="L11" s="36"/>
      <c r="M11" s="47"/>
    </row>
    <row r="12" spans="1:16" s="38" customFormat="1" ht="19.5" customHeight="1" thickBot="1" x14ac:dyDescent="0.35">
      <c r="A12" s="62"/>
      <c r="B12" s="63"/>
      <c r="C12" s="64" t="s">
        <v>16</v>
      </c>
      <c r="D12" s="65">
        <f>D8+$D$9</f>
        <v>330920</v>
      </c>
      <c r="E12" s="66">
        <f>E8+$D$9</f>
        <v>452770</v>
      </c>
      <c r="F12" s="66">
        <f>F8+$D$9</f>
        <v>300460</v>
      </c>
      <c r="G12" s="67">
        <f>G8+$D$9</f>
        <v>330920</v>
      </c>
      <c r="H12" s="65">
        <f>H8+$D$9</f>
        <v>574620</v>
      </c>
      <c r="I12" s="66">
        <f>I8+$D$9</f>
        <v>422310</v>
      </c>
      <c r="J12" s="68">
        <v>0</v>
      </c>
      <c r="K12" s="36"/>
      <c r="L12" s="36"/>
      <c r="M12" s="47"/>
    </row>
    <row r="13" spans="1:16" s="71" customFormat="1" ht="16.5" customHeight="1" x14ac:dyDescent="0.3">
      <c r="A13" s="69" t="s">
        <v>17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  <c r="N13" s="70"/>
      <c r="O13" s="70"/>
      <c r="P13" s="70"/>
    </row>
    <row r="14" spans="1:16" s="71" customFormat="1" ht="6" customHeight="1" x14ac:dyDescent="0.3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0"/>
      <c r="N14" s="70"/>
      <c r="O14" s="70"/>
      <c r="P14" s="70"/>
    </row>
    <row r="15" spans="1:16" s="71" customFormat="1" ht="27.75" customHeight="1" x14ac:dyDescent="0.3">
      <c r="A15" s="73" t="s">
        <v>18</v>
      </c>
      <c r="B15" s="73"/>
      <c r="C15" s="73"/>
      <c r="D15" s="73"/>
      <c r="E15" s="73"/>
      <c r="F15" s="73"/>
      <c r="G15" s="73"/>
      <c r="H15" s="73"/>
      <c r="I15" s="73"/>
      <c r="J15" s="73"/>
      <c r="K15" s="74"/>
      <c r="L15" s="74"/>
      <c r="M15" s="70"/>
      <c r="N15" s="70"/>
      <c r="O15" s="70"/>
      <c r="P15" s="70"/>
    </row>
    <row r="16" spans="1:16" s="71" customFormat="1" ht="16.5" customHeight="1" thickBot="1" x14ac:dyDescent="0.3">
      <c r="A16" s="75"/>
      <c r="B16" s="76"/>
      <c r="C16" s="76"/>
      <c r="D16" s="76"/>
      <c r="E16" s="76"/>
      <c r="F16" s="76"/>
      <c r="G16" s="76"/>
      <c r="H16" s="77"/>
      <c r="I16" s="77"/>
      <c r="J16" s="5" t="s">
        <v>19</v>
      </c>
      <c r="K16" s="75"/>
      <c r="L16" s="78"/>
      <c r="M16" s="70"/>
      <c r="N16" s="70"/>
      <c r="O16" s="70"/>
      <c r="P16" s="70"/>
    </row>
    <row r="17" spans="1:14" s="71" customFormat="1" ht="16.5" customHeight="1" x14ac:dyDescent="0.3">
      <c r="A17" s="79" t="s">
        <v>20</v>
      </c>
      <c r="B17" s="80"/>
      <c r="C17" s="80"/>
      <c r="D17" s="80" t="s">
        <v>21</v>
      </c>
      <c r="E17" s="80"/>
      <c r="F17" s="80"/>
      <c r="G17" s="80" t="s">
        <v>22</v>
      </c>
      <c r="H17" s="80"/>
      <c r="I17" s="80"/>
      <c r="J17" s="81" t="s">
        <v>23</v>
      </c>
      <c r="K17" s="82"/>
      <c r="L17" s="82"/>
      <c r="M17" s="70"/>
      <c r="N17" s="70"/>
    </row>
    <row r="18" spans="1:14" s="71" customFormat="1" ht="16.5" customHeight="1" x14ac:dyDescent="0.3">
      <c r="A18" s="83"/>
      <c r="B18" s="84"/>
      <c r="C18" s="84"/>
      <c r="D18" s="85" t="s">
        <v>24</v>
      </c>
      <c r="E18" s="85" t="s">
        <v>25</v>
      </c>
      <c r="F18" s="85" t="s">
        <v>26</v>
      </c>
      <c r="G18" s="85" t="s">
        <v>24</v>
      </c>
      <c r="H18" s="85" t="s">
        <v>25</v>
      </c>
      <c r="I18" s="85" t="s">
        <v>26</v>
      </c>
      <c r="J18" s="86" t="s">
        <v>27</v>
      </c>
      <c r="K18" s="82"/>
      <c r="L18" s="82"/>
      <c r="M18" s="70"/>
      <c r="N18" s="70"/>
    </row>
    <row r="19" spans="1:14" s="71" customFormat="1" ht="16.5" customHeight="1" x14ac:dyDescent="0.3">
      <c r="A19" s="87" t="s">
        <v>28</v>
      </c>
      <c r="B19" s="16" t="s">
        <v>29</v>
      </c>
      <c r="C19" s="88" t="s">
        <v>30</v>
      </c>
      <c r="D19" s="89">
        <v>0</v>
      </c>
      <c r="E19" s="89">
        <v>0</v>
      </c>
      <c r="F19" s="89">
        <v>0</v>
      </c>
      <c r="G19" s="89">
        <v>0</v>
      </c>
      <c r="H19" s="89">
        <v>0</v>
      </c>
      <c r="I19" s="89">
        <v>0</v>
      </c>
      <c r="J19" s="90">
        <v>0</v>
      </c>
      <c r="K19" s="82"/>
      <c r="L19" s="82"/>
      <c r="M19" s="70"/>
      <c r="N19" s="70"/>
    </row>
    <row r="20" spans="1:14" s="71" customFormat="1" ht="16.5" customHeight="1" x14ac:dyDescent="0.3">
      <c r="A20" s="87"/>
      <c r="B20" s="91"/>
      <c r="C20" s="88" t="s">
        <v>31</v>
      </c>
      <c r="D20" s="89">
        <v>88000</v>
      </c>
      <c r="E20" s="89">
        <v>88000</v>
      </c>
      <c r="F20" s="89">
        <v>88000</v>
      </c>
      <c r="G20" s="89">
        <v>88000</v>
      </c>
      <c r="H20" s="89">
        <v>88000</v>
      </c>
      <c r="I20" s="89">
        <v>88000</v>
      </c>
      <c r="J20" s="90">
        <v>0</v>
      </c>
      <c r="K20" s="82"/>
      <c r="L20" s="82"/>
      <c r="M20" s="70"/>
      <c r="N20" s="70"/>
    </row>
    <row r="21" spans="1:14" s="71" customFormat="1" ht="16.5" customHeight="1" x14ac:dyDescent="0.3">
      <c r="A21" s="87"/>
      <c r="B21" s="91"/>
      <c r="C21" s="19" t="s">
        <v>32</v>
      </c>
      <c r="D21" s="92">
        <f>ROUNDDOWN(SUM(D19:D20),-1)</f>
        <v>88000</v>
      </c>
      <c r="E21" s="92">
        <f t="shared" ref="E21:I21" si="3">ROUNDDOWN(SUM(E19:E20),-1)</f>
        <v>88000</v>
      </c>
      <c r="F21" s="92">
        <f t="shared" si="3"/>
        <v>88000</v>
      </c>
      <c r="G21" s="92">
        <f t="shared" si="3"/>
        <v>88000</v>
      </c>
      <c r="H21" s="92">
        <f t="shared" si="3"/>
        <v>88000</v>
      </c>
      <c r="I21" s="92">
        <f t="shared" si="3"/>
        <v>88000</v>
      </c>
      <c r="J21" s="93">
        <v>0</v>
      </c>
      <c r="K21" s="82"/>
      <c r="L21" s="82"/>
      <c r="M21" s="70"/>
      <c r="N21" s="70"/>
    </row>
    <row r="22" spans="1:14" s="71" customFormat="1" ht="16.5" customHeight="1" x14ac:dyDescent="0.3">
      <c r="A22" s="87"/>
      <c r="B22" s="91" t="s">
        <v>33</v>
      </c>
      <c r="C22" s="88" t="s">
        <v>34</v>
      </c>
      <c r="D22" s="94">
        <f>E48*0.15*22</f>
        <v>160017</v>
      </c>
      <c r="E22" s="89">
        <f>F48*0.15*22</f>
        <v>148236</v>
      </c>
      <c r="F22" s="89">
        <f>G48*0.15*22</f>
        <v>136851</v>
      </c>
      <c r="G22" s="89">
        <f>E48*0.075*22</f>
        <v>80008.5</v>
      </c>
      <c r="H22" s="89">
        <f>F48*0.075*22</f>
        <v>74118</v>
      </c>
      <c r="I22" s="89">
        <f>G48*0.075*22</f>
        <v>68425.5</v>
      </c>
      <c r="J22" s="90">
        <v>0</v>
      </c>
      <c r="K22" s="82"/>
      <c r="L22" s="82"/>
      <c r="M22" s="70"/>
      <c r="N22" s="70"/>
    </row>
    <row r="23" spans="1:14" s="71" customFormat="1" ht="16.5" customHeight="1" x14ac:dyDescent="0.3">
      <c r="A23" s="87"/>
      <c r="B23" s="91"/>
      <c r="C23" s="95" t="s">
        <v>35</v>
      </c>
      <c r="D23" s="96">
        <f>D22*0.4</f>
        <v>64006.8</v>
      </c>
      <c r="E23" s="96">
        <f>E22*0.4</f>
        <v>59294.400000000001</v>
      </c>
      <c r="F23" s="96">
        <f>F22*0.4</f>
        <v>54740.4</v>
      </c>
      <c r="G23" s="96">
        <f>G22*0.4</f>
        <v>32003.4</v>
      </c>
      <c r="H23" s="96">
        <f>H22*0.4</f>
        <v>29647.200000000001</v>
      </c>
      <c r="I23" s="96">
        <f>I22*0.4</f>
        <v>27370.2</v>
      </c>
      <c r="J23" s="97">
        <v>0</v>
      </c>
      <c r="K23" s="82"/>
      <c r="L23" s="82"/>
      <c r="M23" s="70"/>
      <c r="N23" s="70"/>
    </row>
    <row r="24" spans="1:14" s="71" customFormat="1" ht="16.5" customHeight="1" x14ac:dyDescent="0.3">
      <c r="A24" s="87"/>
      <c r="B24" s="91"/>
      <c r="C24" s="88" t="s">
        <v>31</v>
      </c>
      <c r="D24" s="89">
        <v>88000</v>
      </c>
      <c r="E24" s="89">
        <v>88000</v>
      </c>
      <c r="F24" s="89">
        <v>88000</v>
      </c>
      <c r="G24" s="89">
        <v>88000</v>
      </c>
      <c r="H24" s="89">
        <v>88000</v>
      </c>
      <c r="I24" s="89">
        <v>88000</v>
      </c>
      <c r="J24" s="90">
        <v>0</v>
      </c>
      <c r="K24" s="82"/>
      <c r="L24" s="82"/>
      <c r="M24" s="70"/>
      <c r="N24" s="70"/>
    </row>
    <row r="25" spans="1:14" s="71" customFormat="1" ht="16.5" customHeight="1" x14ac:dyDescent="0.3">
      <c r="A25" s="87"/>
      <c r="B25" s="91"/>
      <c r="C25" s="19" t="s">
        <v>32</v>
      </c>
      <c r="D25" s="92">
        <f>ROUNDDOWN(SUM(D23:D24),-1)</f>
        <v>152000</v>
      </c>
      <c r="E25" s="92">
        <f t="shared" ref="E25:H25" si="4">ROUNDDOWN(SUM(E23:E24),-1)</f>
        <v>147290</v>
      </c>
      <c r="F25" s="92">
        <f t="shared" si="4"/>
        <v>142740</v>
      </c>
      <c r="G25" s="92">
        <f>ROUNDDOWN(SUM(G23:G24),-1)</f>
        <v>120000</v>
      </c>
      <c r="H25" s="92">
        <f t="shared" si="4"/>
        <v>117640</v>
      </c>
      <c r="I25" s="92">
        <f>ROUNDDOWN(SUM(I23:I24),-1)</f>
        <v>115370</v>
      </c>
      <c r="J25" s="93">
        <v>0</v>
      </c>
      <c r="K25" s="82"/>
      <c r="L25" s="82"/>
      <c r="M25" s="70"/>
      <c r="N25" s="70"/>
    </row>
    <row r="26" spans="1:14" s="71" customFormat="1" ht="16.5" customHeight="1" x14ac:dyDescent="0.3">
      <c r="A26" s="87"/>
      <c r="B26" s="91" t="s">
        <v>36</v>
      </c>
      <c r="C26" s="88" t="s">
        <v>34</v>
      </c>
      <c r="D26" s="89">
        <f>E48*0.15*22</f>
        <v>160017</v>
      </c>
      <c r="E26" s="89">
        <f>E22</f>
        <v>148236</v>
      </c>
      <c r="F26" s="89">
        <f>F22</f>
        <v>136851</v>
      </c>
      <c r="G26" s="89">
        <f>G22</f>
        <v>80008.5</v>
      </c>
      <c r="H26" s="89">
        <f>H22</f>
        <v>74118</v>
      </c>
      <c r="I26" s="89">
        <f>I22</f>
        <v>68425.5</v>
      </c>
      <c r="J26" s="90">
        <v>0</v>
      </c>
      <c r="K26" s="82"/>
      <c r="L26" s="82"/>
      <c r="M26" s="70"/>
      <c r="N26" s="70"/>
    </row>
    <row r="27" spans="1:14" s="71" customFormat="1" ht="16.5" customHeight="1" x14ac:dyDescent="0.3">
      <c r="A27" s="87"/>
      <c r="B27" s="91"/>
      <c r="C27" s="88" t="s">
        <v>14</v>
      </c>
      <c r="D27" s="89">
        <v>88000</v>
      </c>
      <c r="E27" s="89">
        <v>88000</v>
      </c>
      <c r="F27" s="89">
        <v>88000</v>
      </c>
      <c r="G27" s="89">
        <v>88000</v>
      </c>
      <c r="H27" s="89">
        <v>88000</v>
      </c>
      <c r="I27" s="89">
        <v>88000</v>
      </c>
      <c r="J27" s="90">
        <v>0</v>
      </c>
      <c r="K27" s="82"/>
      <c r="L27" s="82"/>
      <c r="M27" s="70"/>
      <c r="N27" s="70"/>
    </row>
    <row r="28" spans="1:14" s="71" customFormat="1" ht="16.5" customHeight="1" thickBot="1" x14ac:dyDescent="0.35">
      <c r="A28" s="98"/>
      <c r="B28" s="99"/>
      <c r="C28" s="100" t="s">
        <v>37</v>
      </c>
      <c r="D28" s="101">
        <f>ROUNDDOWN(SUM(D26:D27),-1)</f>
        <v>248010</v>
      </c>
      <c r="E28" s="101">
        <f t="shared" ref="E28:H28" si="5">ROUNDDOWN(SUM(E26:E27),-1)</f>
        <v>236230</v>
      </c>
      <c r="F28" s="101">
        <f t="shared" si="5"/>
        <v>224850</v>
      </c>
      <c r="G28" s="101">
        <f t="shared" si="5"/>
        <v>168000</v>
      </c>
      <c r="H28" s="101">
        <f t="shared" si="5"/>
        <v>162110</v>
      </c>
      <c r="I28" s="101">
        <f>ROUNDDOWN(SUM(I26:I27),-1)</f>
        <v>156420</v>
      </c>
      <c r="J28" s="102">
        <v>0</v>
      </c>
      <c r="K28" s="82"/>
      <c r="L28" s="82"/>
      <c r="M28" s="70"/>
      <c r="N28" s="70"/>
    </row>
    <row r="29" spans="1:14" s="38" customFormat="1" ht="16.5" customHeight="1" x14ac:dyDescent="0.3">
      <c r="A29" s="103" t="s">
        <v>38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47"/>
    </row>
    <row r="30" spans="1:14" s="38" customFormat="1" ht="3.75" customHeight="1" x14ac:dyDescent="0.3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47"/>
    </row>
    <row r="31" spans="1:14" s="38" customFormat="1" ht="21.75" customHeight="1" thickBot="1" x14ac:dyDescent="0.35">
      <c r="A31" s="105" t="s">
        <v>39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6"/>
      <c r="L31" s="106"/>
      <c r="M31" s="47"/>
    </row>
    <row r="32" spans="1:14" s="38" customFormat="1" ht="16.5" customHeight="1" x14ac:dyDescent="0.3">
      <c r="A32" s="107" t="s">
        <v>40</v>
      </c>
      <c r="B32" s="108"/>
      <c r="C32" s="109" t="s">
        <v>41</v>
      </c>
      <c r="D32" s="110"/>
      <c r="E32" s="110"/>
      <c r="F32" s="111"/>
      <c r="G32" s="112" t="s">
        <v>42</v>
      </c>
      <c r="H32" s="113"/>
      <c r="I32" s="113"/>
      <c r="J32" s="114"/>
      <c r="K32" s="115"/>
      <c r="L32" s="106"/>
      <c r="M32" s="106"/>
      <c r="N32" s="47"/>
    </row>
    <row r="33" spans="1:15" s="38" customFormat="1" ht="16.5" customHeight="1" thickBot="1" x14ac:dyDescent="0.35">
      <c r="A33" s="116"/>
      <c r="B33" s="117"/>
      <c r="C33" s="118"/>
      <c r="D33" s="119" t="s">
        <v>11</v>
      </c>
      <c r="E33" s="119" t="s">
        <v>25</v>
      </c>
      <c r="F33" s="120" t="s">
        <v>43</v>
      </c>
      <c r="G33" s="121"/>
      <c r="H33" s="119" t="s">
        <v>11</v>
      </c>
      <c r="I33" s="119" t="s">
        <v>25</v>
      </c>
      <c r="J33" s="120" t="s">
        <v>26</v>
      </c>
      <c r="K33" s="115"/>
      <c r="L33" s="106"/>
      <c r="M33" s="106"/>
      <c r="N33" s="47"/>
    </row>
    <row r="34" spans="1:15" s="38" customFormat="1" ht="16.5" customHeight="1" thickTop="1" x14ac:dyDescent="0.3">
      <c r="A34" s="122" t="s">
        <v>44</v>
      </c>
      <c r="B34" s="123"/>
      <c r="C34" s="124" t="s">
        <v>45</v>
      </c>
      <c r="D34" s="125">
        <v>9000</v>
      </c>
      <c r="E34" s="125">
        <f>D34</f>
        <v>9000</v>
      </c>
      <c r="F34" s="126">
        <f>E34</f>
        <v>9000</v>
      </c>
      <c r="G34" s="127" t="s">
        <v>46</v>
      </c>
      <c r="H34" s="125">
        <v>4000</v>
      </c>
      <c r="I34" s="125">
        <v>4000</v>
      </c>
      <c r="J34" s="126">
        <v>4000</v>
      </c>
      <c r="K34" s="21"/>
      <c r="L34" s="21"/>
      <c r="M34" s="21"/>
      <c r="N34" s="47"/>
    </row>
    <row r="35" spans="1:15" s="11" customFormat="1" ht="18" customHeight="1" x14ac:dyDescent="0.3">
      <c r="A35" s="122"/>
      <c r="B35" s="123"/>
      <c r="C35" s="128" t="s">
        <v>47</v>
      </c>
      <c r="D35" s="30">
        <f>ROUND(D10/30,-1)</f>
        <v>11370</v>
      </c>
      <c r="E35" s="30">
        <f>ROUND(D11/30,-1)</f>
        <v>11200</v>
      </c>
      <c r="F35" s="31">
        <f>ROUND(D12/30,-1)</f>
        <v>11030</v>
      </c>
      <c r="G35" s="29" t="s">
        <v>48</v>
      </c>
      <c r="H35" s="30">
        <f>ROUND(D25/22,-1)</f>
        <v>6910</v>
      </c>
      <c r="I35" s="129">
        <f>ROUND(E25/22,-1)</f>
        <v>6700</v>
      </c>
      <c r="J35" s="31">
        <f>ROUND(F25/22,-1)</f>
        <v>6490</v>
      </c>
      <c r="K35" s="36"/>
      <c r="L35" s="36"/>
      <c r="M35" s="36"/>
      <c r="N35" s="10"/>
    </row>
    <row r="36" spans="1:15" s="131" customFormat="1" ht="18" customHeight="1" x14ac:dyDescent="0.3">
      <c r="A36" s="122"/>
      <c r="B36" s="123"/>
      <c r="C36" s="128" t="s">
        <v>49</v>
      </c>
      <c r="D36" s="30">
        <f>ROUND(E10/30,-1)</f>
        <v>16120</v>
      </c>
      <c r="E36" s="30">
        <f>ROUND(E11/30,-1)</f>
        <v>15610</v>
      </c>
      <c r="F36" s="31">
        <f>ROUND(E12/30,-1)</f>
        <v>15090</v>
      </c>
      <c r="G36" s="29" t="s">
        <v>50</v>
      </c>
      <c r="H36" s="30">
        <f>ROUND(D28/22,-1)</f>
        <v>11270</v>
      </c>
      <c r="I36" s="129">
        <f>ROUND(E28/22,-1)</f>
        <v>10740</v>
      </c>
      <c r="J36" s="130">
        <f>ROUND(F28/22,-1)</f>
        <v>10220</v>
      </c>
      <c r="K36" s="36"/>
      <c r="L36" s="36"/>
      <c r="M36" s="36"/>
      <c r="N36" s="47"/>
      <c r="O36" s="38"/>
    </row>
    <row r="37" spans="1:15" s="131" customFormat="1" ht="16.5" customHeight="1" thickBot="1" x14ac:dyDescent="0.35">
      <c r="A37" s="132"/>
      <c r="B37" s="133"/>
      <c r="C37" s="134" t="s">
        <v>51</v>
      </c>
      <c r="D37" s="135">
        <f>ROUND(H10/30,-1)</f>
        <v>20870</v>
      </c>
      <c r="E37" s="135">
        <f>ROUND(H11/30,-1)</f>
        <v>20010</v>
      </c>
      <c r="F37" s="136">
        <f>ROUND(H12/30,-1)</f>
        <v>19150</v>
      </c>
      <c r="G37" s="137"/>
      <c r="H37" s="138"/>
      <c r="I37" s="138"/>
      <c r="J37" s="139"/>
      <c r="K37" s="36"/>
      <c r="L37" s="36"/>
      <c r="M37" s="36"/>
      <c r="N37" s="47"/>
      <c r="O37" s="38"/>
    </row>
    <row r="38" spans="1:15" s="131" customFormat="1" ht="16.5" customHeight="1" thickTop="1" x14ac:dyDescent="0.3">
      <c r="A38" s="140" t="s">
        <v>52</v>
      </c>
      <c r="B38" s="141"/>
      <c r="C38" s="142" t="s">
        <v>53</v>
      </c>
      <c r="D38" s="125">
        <v>9000</v>
      </c>
      <c r="E38" s="125">
        <v>9000</v>
      </c>
      <c r="F38" s="126">
        <v>9000</v>
      </c>
      <c r="G38" s="127" t="s">
        <v>53</v>
      </c>
      <c r="H38" s="125">
        <v>4000</v>
      </c>
      <c r="I38" s="143">
        <v>4000</v>
      </c>
      <c r="J38" s="126">
        <v>4000</v>
      </c>
      <c r="K38" s="36"/>
      <c r="L38" s="36"/>
      <c r="M38" s="36"/>
      <c r="N38" s="47"/>
      <c r="O38" s="38"/>
    </row>
    <row r="39" spans="1:15" s="131" customFormat="1" ht="16.5" customHeight="1" x14ac:dyDescent="0.3">
      <c r="A39" s="122"/>
      <c r="B39" s="123"/>
      <c r="C39" s="142" t="s">
        <v>54</v>
      </c>
      <c r="D39" s="125">
        <f>ROUND(F10/30,-1)</f>
        <v>10190</v>
      </c>
      <c r="E39" s="125">
        <f>ROUND(F11/30,-1)</f>
        <v>10100</v>
      </c>
      <c r="F39" s="126">
        <f>ROUND(F12/30,-1)</f>
        <v>10020</v>
      </c>
      <c r="G39" s="127" t="s">
        <v>55</v>
      </c>
      <c r="H39" s="125">
        <f>ROUND(G25/22,-1)</f>
        <v>5450</v>
      </c>
      <c r="I39" s="125">
        <f>ROUND(H25/22,-1)</f>
        <v>5350</v>
      </c>
      <c r="J39" s="126">
        <f>ROUND(I25/22,-1)</f>
        <v>5240</v>
      </c>
      <c r="K39" s="36"/>
      <c r="L39" s="36"/>
      <c r="M39" s="36"/>
      <c r="N39" s="47"/>
      <c r="O39" s="38"/>
    </row>
    <row r="40" spans="1:15" s="131" customFormat="1" ht="16.5" customHeight="1" x14ac:dyDescent="0.3">
      <c r="A40" s="122"/>
      <c r="B40" s="123"/>
      <c r="C40" s="128" t="s">
        <v>55</v>
      </c>
      <c r="D40" s="30">
        <f>ROUND(G10/30,-1)</f>
        <v>11370</v>
      </c>
      <c r="E40" s="30">
        <f>ROUND(G11/30,-1)</f>
        <v>11200</v>
      </c>
      <c r="F40" s="31">
        <f>ROUND(G12/30,-1)</f>
        <v>11030</v>
      </c>
      <c r="G40" s="29" t="s">
        <v>56</v>
      </c>
      <c r="H40" s="30">
        <f>ROUND(G28/22,-1)</f>
        <v>7640</v>
      </c>
      <c r="I40" s="30">
        <f t="shared" ref="I40:J40" si="6">ROUND(H28/22,-1)</f>
        <v>7370</v>
      </c>
      <c r="J40" s="31">
        <f t="shared" si="6"/>
        <v>7110</v>
      </c>
      <c r="K40" s="36"/>
      <c r="L40" s="36"/>
      <c r="M40" s="36"/>
      <c r="N40" s="47"/>
      <c r="O40" s="38"/>
    </row>
    <row r="41" spans="1:15" s="131" customFormat="1" ht="18" customHeight="1" thickBot="1" x14ac:dyDescent="0.35">
      <c r="A41" s="144"/>
      <c r="B41" s="145"/>
      <c r="C41" s="146" t="s">
        <v>50</v>
      </c>
      <c r="D41" s="147">
        <f>ROUND(I10/30,-1)</f>
        <v>14930</v>
      </c>
      <c r="E41" s="147">
        <f>ROUND(I11/30,-1)</f>
        <v>14510</v>
      </c>
      <c r="F41" s="148">
        <f>ROUND(I12/30,-1)</f>
        <v>14080</v>
      </c>
      <c r="G41" s="149"/>
      <c r="H41" s="150"/>
      <c r="I41" s="150"/>
      <c r="J41" s="151"/>
      <c r="K41" s="36"/>
      <c r="L41" s="36"/>
      <c r="M41" s="36"/>
      <c r="N41" s="38"/>
      <c r="O41" s="38"/>
    </row>
    <row r="42" spans="1:15" ht="9.75" customHeight="1" x14ac:dyDescent="0.3">
      <c r="A42" s="78"/>
      <c r="B42" s="152"/>
      <c r="C42" s="152"/>
      <c r="D42" s="153"/>
      <c r="E42" s="153"/>
      <c r="F42" s="153"/>
      <c r="G42" s="152"/>
      <c r="H42" s="152"/>
      <c r="I42" s="152"/>
      <c r="J42" s="36"/>
      <c r="K42" s="36"/>
      <c r="L42" s="36"/>
      <c r="M42" s="11"/>
      <c r="N42" s="11"/>
    </row>
    <row r="43" spans="1:15" ht="16.5" x14ac:dyDescent="0.3">
      <c r="A43" s="154"/>
      <c r="B43" s="155" t="s">
        <v>57</v>
      </c>
      <c r="C43" s="155"/>
      <c r="D43" s="155"/>
      <c r="E43" s="155"/>
      <c r="F43" s="155"/>
      <c r="G43" s="155"/>
      <c r="H43" s="155"/>
      <c r="I43" s="155"/>
      <c r="J43" s="153"/>
      <c r="K43" s="153"/>
      <c r="L43" s="153"/>
    </row>
    <row r="44" spans="1:15" ht="16.5" customHeight="1" thickBot="1" x14ac:dyDescent="0.35">
      <c r="A44" s="154"/>
      <c r="B44" s="156" t="s">
        <v>58</v>
      </c>
      <c r="C44" s="157" t="s">
        <v>59</v>
      </c>
      <c r="D44" s="158"/>
      <c r="E44" s="156" t="s">
        <v>60</v>
      </c>
      <c r="F44" s="156" t="s">
        <v>25</v>
      </c>
      <c r="G44" s="156" t="s">
        <v>26</v>
      </c>
      <c r="H44" s="159" t="s">
        <v>61</v>
      </c>
      <c r="I44" s="156" t="s">
        <v>62</v>
      </c>
      <c r="J44" s="160"/>
      <c r="K44" s="154"/>
      <c r="L44" s="154"/>
    </row>
    <row r="45" spans="1:15" ht="16.5" customHeight="1" thickBot="1" x14ac:dyDescent="0.35">
      <c r="A45" s="154"/>
      <c r="B45" s="161" t="s">
        <v>63</v>
      </c>
      <c r="C45" s="162" t="s">
        <v>64</v>
      </c>
      <c r="D45" s="163"/>
      <c r="E45" s="164">
        <v>59330</v>
      </c>
      <c r="F45" s="164">
        <v>55060</v>
      </c>
      <c r="G45" s="164">
        <v>50770</v>
      </c>
      <c r="H45" s="165">
        <f>G45</f>
        <v>50770</v>
      </c>
      <c r="I45" s="166">
        <f>G45</f>
        <v>50770</v>
      </c>
      <c r="J45" s="21"/>
      <c r="K45" s="154"/>
      <c r="L45" s="154"/>
    </row>
    <row r="46" spans="1:15" ht="16.5" customHeight="1" x14ac:dyDescent="0.3">
      <c r="A46" s="154"/>
      <c r="B46" s="167" t="s">
        <v>65</v>
      </c>
      <c r="C46" s="168" t="s">
        <v>66</v>
      </c>
      <c r="D46" s="169"/>
      <c r="E46" s="170">
        <v>29080</v>
      </c>
      <c r="F46" s="170">
        <v>26920</v>
      </c>
      <c r="G46" s="170">
        <v>24850</v>
      </c>
      <c r="H46" s="171">
        <v>23720</v>
      </c>
      <c r="I46" s="170">
        <v>22590</v>
      </c>
      <c r="J46" s="37"/>
      <c r="K46" s="154"/>
      <c r="L46" s="154"/>
    </row>
    <row r="47" spans="1:15" ht="16.5" customHeight="1" thickBot="1" x14ac:dyDescent="0.35">
      <c r="A47" s="154"/>
      <c r="B47" s="172"/>
      <c r="C47" s="173" t="s">
        <v>67</v>
      </c>
      <c r="D47" s="158"/>
      <c r="E47" s="174">
        <v>38980</v>
      </c>
      <c r="F47" s="174">
        <v>36110</v>
      </c>
      <c r="G47" s="174">
        <v>33330</v>
      </c>
      <c r="H47" s="175">
        <v>32200</v>
      </c>
      <c r="I47" s="174">
        <v>31060</v>
      </c>
      <c r="J47" s="37"/>
      <c r="K47" s="154"/>
      <c r="L47" s="154"/>
    </row>
    <row r="48" spans="1:15" ht="16.5" customHeight="1" thickBot="1" x14ac:dyDescent="0.35">
      <c r="A48" s="154"/>
      <c r="B48" s="176"/>
      <c r="C48" s="177" t="s">
        <v>68</v>
      </c>
      <c r="D48" s="178"/>
      <c r="E48" s="179">
        <v>48490</v>
      </c>
      <c r="F48" s="179">
        <v>44920</v>
      </c>
      <c r="G48" s="179">
        <v>41470</v>
      </c>
      <c r="H48" s="180">
        <v>40340</v>
      </c>
      <c r="I48" s="181">
        <v>39190</v>
      </c>
      <c r="J48" s="37"/>
      <c r="K48" s="154"/>
      <c r="L48" s="154"/>
    </row>
    <row r="49" spans="1:12" ht="16.5" customHeight="1" x14ac:dyDescent="0.3">
      <c r="A49" s="154"/>
      <c r="B49" s="172"/>
      <c r="C49" s="168" t="s">
        <v>69</v>
      </c>
      <c r="D49" s="169"/>
      <c r="E49" s="170">
        <v>53420</v>
      </c>
      <c r="F49" s="170">
        <v>49480</v>
      </c>
      <c r="G49" s="170">
        <v>45720</v>
      </c>
      <c r="H49" s="171">
        <v>44570</v>
      </c>
      <c r="I49" s="170">
        <v>43430</v>
      </c>
      <c r="J49" s="37"/>
      <c r="K49" s="154"/>
      <c r="L49" s="154"/>
    </row>
    <row r="50" spans="1:12" ht="16.5" customHeight="1" thickBot="1" x14ac:dyDescent="0.35">
      <c r="A50" s="154"/>
      <c r="B50" s="182"/>
      <c r="C50" s="183" t="s">
        <v>70</v>
      </c>
      <c r="D50" s="184"/>
      <c r="E50" s="185">
        <v>57280</v>
      </c>
      <c r="F50" s="185">
        <v>53070</v>
      </c>
      <c r="G50" s="185">
        <v>49030</v>
      </c>
      <c r="H50" s="186">
        <v>47890</v>
      </c>
      <c r="I50" s="185">
        <v>46750</v>
      </c>
      <c r="J50" s="37"/>
      <c r="K50" s="154"/>
      <c r="L50" s="154"/>
    </row>
    <row r="51" spans="1:12" ht="7.5" customHeight="1" x14ac:dyDescent="0.3">
      <c r="J51" s="37"/>
      <c r="K51" s="154"/>
      <c r="L51" s="154"/>
    </row>
    <row r="52" spans="1:12" ht="13.5" x14ac:dyDescent="0.3">
      <c r="A52" s="187" t="s">
        <v>71</v>
      </c>
      <c r="B52" s="187"/>
      <c r="C52" s="187"/>
      <c r="D52" s="187"/>
      <c r="E52" s="187"/>
      <c r="F52" s="187"/>
      <c r="G52" s="187"/>
      <c r="H52" s="187"/>
      <c r="I52" s="187"/>
      <c r="J52" s="11"/>
    </row>
    <row r="53" spans="1:12" s="131" customFormat="1" ht="18" customHeight="1" x14ac:dyDescent="0.3">
      <c r="A53" s="188" t="s">
        <v>72</v>
      </c>
      <c r="B53" s="188"/>
      <c r="C53" s="188"/>
      <c r="D53" s="188"/>
      <c r="E53" s="188"/>
      <c r="F53" s="188"/>
      <c r="G53" s="188"/>
      <c r="H53" s="188"/>
      <c r="I53" s="188"/>
      <c r="J53" s="187"/>
      <c r="K53" s="187"/>
      <c r="L53" s="187"/>
    </row>
    <row r="54" spans="1:12" s="131" customFormat="1" ht="16.5" customHeight="1" x14ac:dyDescent="0.3">
      <c r="A54" s="187"/>
      <c r="B54" s="187"/>
      <c r="C54" s="187"/>
      <c r="D54" s="187"/>
      <c r="E54" s="187"/>
      <c r="F54" s="187"/>
      <c r="G54" s="187"/>
      <c r="H54" s="187"/>
      <c r="I54" s="187"/>
      <c r="J54" s="189"/>
      <c r="K54" s="189"/>
      <c r="L54" s="189"/>
    </row>
    <row r="55" spans="1:12" s="131" customFormat="1" ht="18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187"/>
      <c r="K55" s="187"/>
      <c r="L55" s="187"/>
    </row>
  </sheetData>
  <mergeCells count="37">
    <mergeCell ref="A53:I53"/>
    <mergeCell ref="B43:I43"/>
    <mergeCell ref="C44:D44"/>
    <mergeCell ref="C45:D45"/>
    <mergeCell ref="B46:B50"/>
    <mergeCell ref="C46:D46"/>
    <mergeCell ref="C47:D47"/>
    <mergeCell ref="C48:D48"/>
    <mergeCell ref="C49:D49"/>
    <mergeCell ref="C50:D50"/>
    <mergeCell ref="A32:B33"/>
    <mergeCell ref="C32:F32"/>
    <mergeCell ref="G32:J32"/>
    <mergeCell ref="A34:B37"/>
    <mergeCell ref="G37:J37"/>
    <mergeCell ref="A38:B41"/>
    <mergeCell ref="G41:J41"/>
    <mergeCell ref="A19:A28"/>
    <mergeCell ref="B19:B21"/>
    <mergeCell ref="B22:B25"/>
    <mergeCell ref="B26:B28"/>
    <mergeCell ref="A29:L29"/>
    <mergeCell ref="A31:J31"/>
    <mergeCell ref="A6:B8"/>
    <mergeCell ref="A9:C9"/>
    <mergeCell ref="A10:B12"/>
    <mergeCell ref="A13:L13"/>
    <mergeCell ref="A15:J15"/>
    <mergeCell ref="A17:C18"/>
    <mergeCell ref="D17:F17"/>
    <mergeCell ref="G17:I17"/>
    <mergeCell ref="A1:J1"/>
    <mergeCell ref="A3:C5"/>
    <mergeCell ref="D3:G3"/>
    <mergeCell ref="H3:J3"/>
    <mergeCell ref="D4:E4"/>
    <mergeCell ref="F4:G4"/>
  </mergeCells>
  <phoneticPr fontId="3" type="noConversion"/>
  <pageMargins left="0.41" right="0" top="0" bottom="0" header="0.31496062992125984" footer="0.2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17년(변경)</vt:lpstr>
      <vt:lpstr>'17년(변경)'!Print_Area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dcterms:created xsi:type="dcterms:W3CDTF">2016-12-30T05:47:44Z</dcterms:created>
  <dcterms:modified xsi:type="dcterms:W3CDTF">2016-12-30T05:48:00Z</dcterms:modified>
</cp:coreProperties>
</file>