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eor\Desktop\해오름\사무\"/>
    </mc:Choice>
  </mc:AlternateContent>
  <xr:revisionPtr revIDLastSave="0" documentId="13_ncr:1_{1ABD9BCC-12DE-469A-82C6-7F745C0D69F3}" xr6:coauthVersionLast="47" xr6:coauthVersionMax="47" xr10:uidLastSave="{00000000-0000-0000-0000-000000000000}"/>
  <bookViews>
    <workbookView xWindow="-105" yWindow="0" windowWidth="21600" windowHeight="11385" xr2:uid="{402FB9CE-7D13-4692-B408-C341B7936D1C}"/>
  </bookViews>
  <sheets>
    <sheet name="2022년" sheetId="3" r:id="rId1"/>
    <sheet name="2021년" sheetId="2" r:id="rId2"/>
    <sheet name="2020년" sheetId="1" r:id="rId3"/>
  </sheets>
  <definedNames>
    <definedName name="_xlnm.Print_Area" localSheetId="0">'2022년'!$A$1:$H$32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3" l="1"/>
  <c r="D11" i="3"/>
  <c r="D16" i="3"/>
  <c r="D17" i="3"/>
  <c r="D22" i="3"/>
  <c r="D23" i="3"/>
  <c r="D28" i="3"/>
  <c r="D29" i="3"/>
  <c r="E30" i="3"/>
  <c r="D30" i="3" s="1"/>
  <c r="E29" i="3"/>
  <c r="E28" i="3"/>
  <c r="E27" i="3"/>
  <c r="D27" i="3" s="1"/>
  <c r="E26" i="3"/>
  <c r="D26" i="3" s="1"/>
  <c r="E25" i="3"/>
  <c r="E24" i="3"/>
  <c r="D24" i="3" s="1"/>
  <c r="E23" i="3"/>
  <c r="E22" i="3"/>
  <c r="E21" i="3"/>
  <c r="D21" i="3" s="1"/>
  <c r="E20" i="3"/>
  <c r="D20" i="3" s="1"/>
  <c r="E19" i="3"/>
  <c r="E18" i="3"/>
  <c r="D18" i="3" s="1"/>
  <c r="E17" i="3"/>
  <c r="E16" i="3"/>
  <c r="E15" i="3"/>
  <c r="D15" i="3" s="1"/>
  <c r="E14" i="3"/>
  <c r="D14" i="3" s="1"/>
  <c r="E13" i="3"/>
  <c r="E12" i="3"/>
  <c r="D12" i="3" s="1"/>
  <c r="E11" i="3"/>
  <c r="E10" i="3"/>
  <c r="E9" i="3"/>
  <c r="D9" i="3" s="1"/>
  <c r="E8" i="3"/>
  <c r="D8" i="3" s="1"/>
  <c r="E7" i="3"/>
  <c r="D7" i="3" s="1"/>
  <c r="E6" i="3"/>
  <c r="D6" i="3" s="1"/>
  <c r="E5" i="3"/>
  <c r="D5" i="3" s="1"/>
  <c r="E4" i="3"/>
  <c r="D4" i="3" s="1"/>
  <c r="H30" i="3"/>
  <c r="H29" i="3"/>
  <c r="H24" i="3"/>
  <c r="H23" i="3"/>
  <c r="H18" i="3"/>
  <c r="H17" i="3"/>
  <c r="H12" i="3"/>
  <c r="H11" i="3"/>
  <c r="H9" i="3"/>
  <c r="H6" i="3"/>
  <c r="H5" i="3"/>
  <c r="F30" i="3"/>
  <c r="F29" i="3"/>
  <c r="F28" i="3"/>
  <c r="H28" i="3" s="1"/>
  <c r="F27" i="3"/>
  <c r="H27" i="3" s="1"/>
  <c r="F26" i="3"/>
  <c r="H26" i="3" s="1"/>
  <c r="F25" i="3"/>
  <c r="D25" i="3" s="1"/>
  <c r="F24" i="3"/>
  <c r="F23" i="3"/>
  <c r="F22" i="3"/>
  <c r="H22" i="3" s="1"/>
  <c r="F21" i="3"/>
  <c r="H21" i="3" s="1"/>
  <c r="F20" i="3"/>
  <c r="H20" i="3" s="1"/>
  <c r="F19" i="3"/>
  <c r="D19" i="3" s="1"/>
  <c r="F18" i="3"/>
  <c r="F17" i="3"/>
  <c r="F16" i="3"/>
  <c r="H16" i="3" s="1"/>
  <c r="F15" i="3"/>
  <c r="H15" i="3" s="1"/>
  <c r="F14" i="3"/>
  <c r="H14" i="3" s="1"/>
  <c r="F13" i="3"/>
  <c r="D13" i="3" s="1"/>
  <c r="F11" i="3"/>
  <c r="F12" i="3"/>
  <c r="F10" i="3"/>
  <c r="H10" i="3" s="1"/>
  <c r="F9" i="3"/>
  <c r="F8" i="3"/>
  <c r="H8" i="3" s="1"/>
  <c r="F7" i="3"/>
  <c r="H7" i="3" s="1"/>
  <c r="F6" i="3"/>
  <c r="F5" i="3"/>
  <c r="F4" i="3"/>
  <c r="H4" i="3" s="1"/>
  <c r="H13" i="3" l="1"/>
  <c r="H19" i="3"/>
  <c r="H25" i="3"/>
</calcChain>
</file>

<file path=xl/sharedStrings.xml><?xml version="1.0" encoding="utf-8"?>
<sst xmlns="http://schemas.openxmlformats.org/spreadsheetml/2006/main" count="215" uniqueCount="55">
  <si>
    <t>등급</t>
  </si>
  <si>
    <t>월별</t>
  </si>
  <si>
    <t>본인부담율</t>
  </si>
  <si>
    <t>총액(ⓐ+ⓑ+ⓒ)</t>
  </si>
  <si>
    <t>공단부담ⓐ</t>
  </si>
  <si>
    <t>본인부담ⓑ</t>
  </si>
  <si>
    <t>식사+간식ⓒ</t>
  </si>
  <si>
    <t>본인부담금합계(ⓑ+ⓒ)</t>
  </si>
  <si>
    <t>1등급
1일 70,990원</t>
    <phoneticPr fontId="2" type="noConversion"/>
  </si>
  <si>
    <t>28일</t>
  </si>
  <si>
    <t>일반 20%</t>
  </si>
  <si>
    <t>경감 12%</t>
  </si>
  <si>
    <t>경감 8%</t>
  </si>
  <si>
    <t>30일</t>
  </si>
  <si>
    <t>31일</t>
  </si>
  <si>
    <t>2등급
1일 65,870원</t>
    <phoneticPr fontId="2" type="noConversion"/>
  </si>
  <si>
    <t>3~5등급
1일 60,740원</t>
    <phoneticPr fontId="2" type="noConversion"/>
  </si>
  <si>
    <t>2020년 해오름요양원 급여비용내역</t>
    <phoneticPr fontId="2" type="noConversion"/>
  </si>
  <si>
    <t>※ 1등급 = 70,990원/일, 2등급 = 65,870원/일, 3~5등급 = 60,740원/일</t>
  </si>
  <si>
    <t>※ 국민기초생활보장법에 따른 기초생활수급자는 등급에 관계없이 모든 비용 전액 무료 입니다.</t>
  </si>
  <si>
    <t>비급여항목</t>
  </si>
  <si>
    <t>서비스 내용 및 산출근거</t>
  </si>
  <si>
    <t>식재료비</t>
  </si>
  <si>
    <t>8,400원</t>
  </si>
  <si>
    <t>일반식(당뇨식, 경관식, 영양죽 등) 1식 2,800원×3식</t>
  </si>
  <si>
    <t>간식비</t>
  </si>
  <si>
    <t>1,000원</t>
  </si>
  <si>
    <t>간식 1회 1,000원</t>
  </si>
  <si>
    <t>이미용비</t>
  </si>
  <si>
    <t>무료</t>
  </si>
  <si>
    <t>미용봉사 및 미용사 출장 이용</t>
  </si>
  <si>
    <t>상급침실료</t>
  </si>
  <si>
    <t>5,000원</t>
  </si>
  <si>
    <t>2021년 6월까지는 개원 기념 상급침실료 무료 제공, 7월부터는 상급침실료 비용 적용</t>
  </si>
  <si>
    <t>2021년 7월 이전 입소 어르신은 추후 재계약 시 상급침실료 비용 적용</t>
  </si>
  <si>
    <t>병원비</t>
  </si>
  <si>
    <t>실비</t>
  </si>
  <si>
    <t>병원 진료비 등 비급여를 포함한 본인부담금</t>
  </si>
  <si>
    <t>약제비</t>
  </si>
  <si>
    <t>병원처방 약제비 중 본인부담금</t>
  </si>
  <si>
    <t>비용
(1일 단가)</t>
    <phoneticPr fontId="1" type="noConversion"/>
  </si>
  <si>
    <t>1등급
1일 71,900원</t>
    <phoneticPr fontId="1" type="noConversion"/>
  </si>
  <si>
    <t>2등급
1일 66,710원</t>
    <phoneticPr fontId="1" type="noConversion"/>
  </si>
  <si>
    <t>3~5등급
1일 61,520원</t>
    <phoneticPr fontId="1" type="noConversion"/>
  </si>
  <si>
    <t>2021년 해오름요양원 급여비용내역</t>
    <phoneticPr fontId="2" type="noConversion"/>
  </si>
  <si>
    <t>※ 1등급 = 71,900원/일, 2등급 = 66,710원/일, 3~5등급 = 61,520원/일</t>
  </si>
  <si>
    <t>2022년 해오름요양원 급여비용내역</t>
    <phoneticPr fontId="2" type="noConversion"/>
  </si>
  <si>
    <t>※ 1등급 = 74,850원/일, 2등급 = 69,450원/일, 3~5등급 =64,040원/일</t>
    <phoneticPr fontId="1" type="noConversion"/>
  </si>
  <si>
    <t>1등급
1일 74,850원</t>
    <phoneticPr fontId="1" type="noConversion"/>
  </si>
  <si>
    <t>2등급
1일 69,450원</t>
    <phoneticPr fontId="1" type="noConversion"/>
  </si>
  <si>
    <t>3~5등급
1일 64,040원</t>
    <phoneticPr fontId="1" type="noConversion"/>
  </si>
  <si>
    <t>1일 * 5,000 * 30 = 150,000원</t>
    <phoneticPr fontId="1" type="noConversion"/>
  </si>
  <si>
    <t>병원처방 약제비 중 본인부담금</t>
    <phoneticPr fontId="1" type="noConversion"/>
  </si>
  <si>
    <t>1,600원</t>
    <phoneticPr fontId="1" type="noConversion"/>
  </si>
  <si>
    <t>간식 2회 1,600원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</si>
</sst>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EBD"/>
        <bgColor indexed="64"/>
      </patternFill>
    </fill>
    <fill>
      <patternFill patternType="solid">
        <fgColor rgb="FFFFD44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2" xfId="0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3" borderId="2" xfId="0" applyNumberFormat="1" applyFill="1" applyBorder="1" applyAlignment="1">
      <alignment vertical="center" wrapText="1"/>
    </xf>
    <xf numFmtId="3" fontId="0" fillId="0" borderId="12" xfId="0" applyNumberFormat="1" applyBorder="1" applyAlignment="1">
      <alignment vertical="center" wrapText="1"/>
    </xf>
    <xf numFmtId="3" fontId="0" fillId="3" borderId="12" xfId="0" applyNumberFormat="1" applyFill="1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  <xf numFmtId="3" fontId="0" fillId="3" borderId="5" xfId="0" applyNumberFormat="1" applyFill="1" applyBorder="1" applyAlignment="1">
      <alignment vertical="center" wrapText="1"/>
    </xf>
    <xf numFmtId="3" fontId="0" fillId="0" borderId="7" xfId="0" applyNumberFormat="1" applyBorder="1" applyAlignment="1">
      <alignment vertical="center" wrapText="1"/>
    </xf>
    <xf numFmtId="3" fontId="0" fillId="3" borderId="7" xfId="0" applyNumberFormat="1" applyFill="1" applyBorder="1" applyAlignment="1">
      <alignment vertical="center" wrapText="1"/>
    </xf>
    <xf numFmtId="3" fontId="0" fillId="0" borderId="3" xfId="0" applyNumberFormat="1" applyBorder="1" applyAlignment="1">
      <alignment vertical="center" wrapText="1"/>
    </xf>
    <xf numFmtId="3" fontId="0" fillId="3" borderId="3" xfId="0" applyNumberFormat="1" applyFill="1" applyBorder="1" applyAlignment="1">
      <alignment vertical="center" wrapText="1"/>
    </xf>
    <xf numFmtId="3" fontId="0" fillId="6" borderId="2" xfId="0" applyNumberFormat="1" applyFill="1" applyBorder="1" applyAlignment="1">
      <alignment vertical="center" wrapText="1"/>
    </xf>
    <xf numFmtId="3" fontId="0" fillId="7" borderId="2" xfId="0" applyNumberFormat="1" applyFill="1" applyBorder="1" applyAlignment="1">
      <alignment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vertical="center" wrapText="1"/>
    </xf>
    <xf numFmtId="3" fontId="4" fillId="4" borderId="10" xfId="0" applyNumberFormat="1" applyFont="1" applyFill="1" applyBorder="1" applyAlignment="1">
      <alignment vertical="center" wrapText="1"/>
    </xf>
    <xf numFmtId="3" fontId="4" fillId="8" borderId="10" xfId="0" applyNumberFormat="1" applyFont="1" applyFill="1" applyBorder="1" applyAlignment="1">
      <alignment vertical="center" wrapText="1"/>
    </xf>
    <xf numFmtId="3" fontId="4" fillId="4" borderId="13" xfId="0" applyNumberFormat="1" applyFont="1" applyFill="1" applyBorder="1" applyAlignment="1">
      <alignment vertical="center" wrapText="1"/>
    </xf>
    <xf numFmtId="3" fontId="4" fillId="4" borderId="18" xfId="0" applyNumberFormat="1" applyFont="1" applyFill="1" applyBorder="1" applyAlignment="1">
      <alignment vertical="center" wrapText="1"/>
    </xf>
    <xf numFmtId="3" fontId="4" fillId="4" borderId="20" xfId="0" applyNumberFormat="1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10" borderId="5" xfId="0" applyNumberFormat="1" applyFill="1" applyBorder="1" applyAlignment="1">
      <alignment vertical="center" wrapText="1"/>
    </xf>
    <xf numFmtId="3" fontId="0" fillId="10" borderId="2" xfId="0" applyNumberFormat="1" applyFill="1" applyBorder="1" applyAlignment="1">
      <alignment vertical="center" wrapText="1"/>
    </xf>
    <xf numFmtId="3" fontId="0" fillId="10" borderId="3" xfId="0" applyNumberFormat="1" applyFill="1" applyBorder="1" applyAlignment="1">
      <alignment vertical="center" wrapText="1"/>
    </xf>
    <xf numFmtId="3" fontId="4" fillId="9" borderId="18" xfId="0" applyNumberFormat="1" applyFont="1" applyFill="1" applyBorder="1" applyAlignment="1">
      <alignment vertical="center" wrapText="1"/>
    </xf>
    <xf numFmtId="3" fontId="4" fillId="9" borderId="10" xfId="0" applyNumberFormat="1" applyFont="1" applyFill="1" applyBorder="1" applyAlignment="1">
      <alignment vertical="center" wrapText="1"/>
    </xf>
    <xf numFmtId="3" fontId="4" fillId="9" borderId="20" xfId="0" applyNumberFormat="1" applyFont="1" applyFill="1" applyBorder="1" applyAlignment="1">
      <alignment vertical="center" wrapText="1"/>
    </xf>
    <xf numFmtId="3" fontId="0" fillId="9" borderId="2" xfId="0" applyNumberFormat="1" applyFill="1" applyBorder="1" applyAlignment="1">
      <alignment vertical="center" wrapText="1"/>
    </xf>
    <xf numFmtId="3" fontId="4" fillId="11" borderId="10" xfId="0" applyNumberFormat="1" applyFont="1" applyFill="1" applyBorder="1" applyAlignment="1">
      <alignment vertical="center" wrapText="1"/>
    </xf>
    <xf numFmtId="0" fontId="0" fillId="6" borderId="7" xfId="0" applyFill="1" applyBorder="1" applyAlignment="1">
      <alignment horizontal="center" vertical="center" wrapText="1"/>
    </xf>
    <xf numFmtId="3" fontId="0" fillId="6" borderId="7" xfId="0" applyNumberFormat="1" applyFill="1" applyBorder="1" applyAlignment="1">
      <alignment vertical="center" wrapText="1"/>
    </xf>
    <xf numFmtId="3" fontId="0" fillId="9" borderId="7" xfId="0" applyNumberFormat="1" applyFill="1" applyBorder="1" applyAlignment="1">
      <alignment vertical="center" wrapText="1"/>
    </xf>
    <xf numFmtId="3" fontId="4" fillId="11" borderId="8" xfId="0" applyNumberFormat="1" applyFont="1" applyFill="1" applyBorder="1" applyAlignment="1">
      <alignment vertical="center" wrapText="1"/>
    </xf>
    <xf numFmtId="0" fontId="0" fillId="6" borderId="12" xfId="0" applyFill="1" applyBorder="1" applyAlignment="1">
      <alignment horizontal="center" vertical="center" wrapText="1"/>
    </xf>
    <xf numFmtId="3" fontId="0" fillId="6" borderId="12" xfId="0" applyNumberFormat="1" applyFill="1" applyBorder="1" applyAlignment="1">
      <alignment vertical="center" wrapText="1"/>
    </xf>
    <xf numFmtId="3" fontId="0" fillId="9" borderId="12" xfId="0" applyNumberFormat="1" applyFill="1" applyBorder="1" applyAlignment="1">
      <alignment vertical="center" wrapText="1"/>
    </xf>
    <xf numFmtId="3" fontId="4" fillId="11" borderId="13" xfId="0" applyNumberFormat="1" applyFont="1" applyFill="1" applyBorder="1" applyAlignment="1">
      <alignment vertical="center" wrapText="1"/>
    </xf>
    <xf numFmtId="3" fontId="0" fillId="7" borderId="7" xfId="0" applyNumberFormat="1" applyFill="1" applyBorder="1" applyAlignment="1">
      <alignment vertical="center" wrapText="1"/>
    </xf>
    <xf numFmtId="3" fontId="4" fillId="8" borderId="8" xfId="0" applyNumberFormat="1" applyFont="1" applyFill="1" applyBorder="1" applyAlignment="1">
      <alignment vertical="center" wrapText="1"/>
    </xf>
    <xf numFmtId="3" fontId="0" fillId="7" borderId="12" xfId="0" applyNumberFormat="1" applyFill="1" applyBorder="1" applyAlignment="1">
      <alignment vertical="center" wrapText="1"/>
    </xf>
    <xf numFmtId="3" fontId="4" fillId="8" borderId="13" xfId="0" applyNumberFormat="1" applyFont="1" applyFill="1" applyBorder="1" applyAlignment="1">
      <alignment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/>
    </xf>
    <xf numFmtId="0" fontId="7" fillId="9" borderId="22" xfId="0" applyFont="1" applyFill="1" applyBorder="1" applyAlignment="1">
      <alignment horizontal="center" vertical="center"/>
    </xf>
    <xf numFmtId="0" fontId="7" fillId="9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0" fillId="3" borderId="35" xfId="0" applyNumberForma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D44B"/>
      <color rgb="FFFFEE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FBE65-2BDC-406D-95CB-AD79D595C249}">
  <dimension ref="A1:H41"/>
  <sheetViews>
    <sheetView tabSelected="1" zoomScaleNormal="100" workbookViewId="0">
      <selection activeCell="M31" sqref="M31"/>
    </sheetView>
  </sheetViews>
  <sheetFormatPr defaultRowHeight="16.5" x14ac:dyDescent="0.3"/>
  <cols>
    <col min="1" max="1" width="13.125" customWidth="1"/>
    <col min="2" max="2" width="10.75" customWidth="1"/>
    <col min="3" max="3" width="11.25" customWidth="1"/>
    <col min="4" max="4" width="14.875" customWidth="1"/>
    <col min="5" max="5" width="12.375" customWidth="1"/>
    <col min="6" max="6" width="11.5" customWidth="1"/>
    <col min="7" max="7" width="12.625" customWidth="1"/>
    <col min="8" max="8" width="14.5" customWidth="1"/>
  </cols>
  <sheetData>
    <row r="1" spans="1:8" ht="46.5" customHeight="1" thickBot="1" x14ac:dyDescent="0.35">
      <c r="A1" s="61" t="s">
        <v>46</v>
      </c>
      <c r="B1" s="62"/>
      <c r="C1" s="62"/>
      <c r="D1" s="62"/>
      <c r="E1" s="62"/>
      <c r="F1" s="62"/>
      <c r="G1" s="62"/>
      <c r="H1" s="63"/>
    </row>
    <row r="2" spans="1:8" ht="18" customHeight="1" thickBot="1" x14ac:dyDescent="0.35">
      <c r="A2" s="64"/>
      <c r="B2" s="64"/>
      <c r="C2" s="64"/>
      <c r="D2" s="64"/>
      <c r="E2" s="64"/>
      <c r="F2" s="64"/>
      <c r="G2" s="64"/>
      <c r="H2" s="64"/>
    </row>
    <row r="3" spans="1:8" ht="38.25" customHeight="1" thickBot="1" x14ac:dyDescent="0.35">
      <c r="A3" s="57" t="s">
        <v>0</v>
      </c>
      <c r="B3" s="21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3" t="s">
        <v>7</v>
      </c>
    </row>
    <row r="4" spans="1:8" ht="28.5" customHeight="1" thickBot="1" x14ac:dyDescent="0.35">
      <c r="A4" s="65" t="s">
        <v>48</v>
      </c>
      <c r="B4" s="68" t="s">
        <v>9</v>
      </c>
      <c r="C4" s="30" t="s">
        <v>10</v>
      </c>
      <c r="D4" s="15">
        <f>SUM(E4:G4)</f>
        <v>2375800</v>
      </c>
      <c r="E4" s="15">
        <f>2095800-419160</f>
        <v>1676640</v>
      </c>
      <c r="F4" s="16">
        <f>14970*28</f>
        <v>419160</v>
      </c>
      <c r="G4" s="16">
        <v>280000</v>
      </c>
      <c r="H4" s="24">
        <f t="shared" ref="H4:H30" si="0">SUM(F4:G4)</f>
        <v>699160</v>
      </c>
    </row>
    <row r="5" spans="1:8" ht="28.5" customHeight="1" thickBot="1" x14ac:dyDescent="0.35">
      <c r="A5" s="66"/>
      <c r="B5" s="69"/>
      <c r="C5" s="33" t="s">
        <v>11</v>
      </c>
      <c r="D5" s="2">
        <f>SUM(E5:G5)</f>
        <v>2375800</v>
      </c>
      <c r="E5" s="2">
        <f>2095800-251496</f>
        <v>1844304</v>
      </c>
      <c r="F5" s="10">
        <f>8982*28</f>
        <v>251496</v>
      </c>
      <c r="G5" s="16">
        <v>280000</v>
      </c>
      <c r="H5" s="25">
        <f t="shared" si="0"/>
        <v>531496</v>
      </c>
    </row>
    <row r="6" spans="1:8" ht="28.5" customHeight="1" thickBot="1" x14ac:dyDescent="0.35">
      <c r="A6" s="66"/>
      <c r="B6" s="70"/>
      <c r="C6" s="35" t="s">
        <v>12</v>
      </c>
      <c r="D6" s="17">
        <f>SUM(E6:G6)</f>
        <v>2375800</v>
      </c>
      <c r="E6" s="17">
        <f>2095800-167664</f>
        <v>1928136</v>
      </c>
      <c r="F6" s="18">
        <f>5988*28</f>
        <v>167664</v>
      </c>
      <c r="G6" s="16">
        <v>280000</v>
      </c>
      <c r="H6" s="29">
        <f t="shared" si="0"/>
        <v>447664</v>
      </c>
    </row>
    <row r="7" spans="1:8" ht="28.5" customHeight="1" thickBot="1" x14ac:dyDescent="0.35">
      <c r="A7" s="66"/>
      <c r="B7" s="71" t="s">
        <v>13</v>
      </c>
      <c r="C7" s="45" t="s">
        <v>10</v>
      </c>
      <c r="D7" s="46">
        <f t="shared" ref="D7:D30" si="1">SUM(E7:G7)</f>
        <v>2545500</v>
      </c>
      <c r="E7" s="46">
        <f>2245500-449100</f>
        <v>1796400</v>
      </c>
      <c r="F7" s="53">
        <f>14970*30</f>
        <v>449100</v>
      </c>
      <c r="G7" s="53">
        <v>300000</v>
      </c>
      <c r="H7" s="54">
        <f t="shared" si="0"/>
        <v>749100</v>
      </c>
    </row>
    <row r="8" spans="1:8" ht="28.5" customHeight="1" thickBot="1" x14ac:dyDescent="0.35">
      <c r="A8" s="66"/>
      <c r="B8" s="72"/>
      <c r="C8" s="31" t="s">
        <v>11</v>
      </c>
      <c r="D8" s="19">
        <f t="shared" si="1"/>
        <v>2545500</v>
      </c>
      <c r="E8" s="19">
        <f>2245500-269460</f>
        <v>1976040</v>
      </c>
      <c r="F8" s="20">
        <f>8982*30</f>
        <v>269460</v>
      </c>
      <c r="G8" s="53">
        <v>300000</v>
      </c>
      <c r="H8" s="26">
        <f t="shared" si="0"/>
        <v>569460</v>
      </c>
    </row>
    <row r="9" spans="1:8" ht="28.5" customHeight="1" thickBot="1" x14ac:dyDescent="0.35">
      <c r="A9" s="66"/>
      <c r="B9" s="73"/>
      <c r="C9" s="49" t="s">
        <v>12</v>
      </c>
      <c r="D9" s="50">
        <f t="shared" si="1"/>
        <v>2545500</v>
      </c>
      <c r="E9" s="50">
        <f>2245500-179640</f>
        <v>2065860</v>
      </c>
      <c r="F9" s="55">
        <f>5988*30</f>
        <v>179640</v>
      </c>
      <c r="G9" s="53">
        <v>300000</v>
      </c>
      <c r="H9" s="56">
        <f t="shared" si="0"/>
        <v>479640</v>
      </c>
    </row>
    <row r="10" spans="1:8" ht="28.5" customHeight="1" x14ac:dyDescent="0.3">
      <c r="A10" s="66"/>
      <c r="B10" s="74" t="s">
        <v>14</v>
      </c>
      <c r="C10" s="36" t="s">
        <v>10</v>
      </c>
      <c r="D10" s="13">
        <f t="shared" si="1"/>
        <v>2630350</v>
      </c>
      <c r="E10" s="13">
        <f>2320350-464070</f>
        <v>1856280</v>
      </c>
      <c r="F10" s="14">
        <f>14970*31</f>
        <v>464070</v>
      </c>
      <c r="G10" s="14">
        <v>310000</v>
      </c>
      <c r="H10" s="28">
        <f t="shared" si="0"/>
        <v>774070</v>
      </c>
    </row>
    <row r="11" spans="1:8" ht="28.5" customHeight="1" x14ac:dyDescent="0.3">
      <c r="A11" s="66"/>
      <c r="B11" s="69"/>
      <c r="C11" s="33" t="s">
        <v>11</v>
      </c>
      <c r="D11" s="2">
        <f t="shared" si="1"/>
        <v>2630350</v>
      </c>
      <c r="E11" s="2">
        <f>2320350-278442</f>
        <v>2041908</v>
      </c>
      <c r="F11" s="10">
        <f>8982*31</f>
        <v>278442</v>
      </c>
      <c r="G11" s="14">
        <v>310000</v>
      </c>
      <c r="H11" s="25">
        <f t="shared" si="0"/>
        <v>588442</v>
      </c>
    </row>
    <row r="12" spans="1:8" ht="28.5" customHeight="1" thickBot="1" x14ac:dyDescent="0.35">
      <c r="A12" s="67"/>
      <c r="B12" s="75"/>
      <c r="C12" s="32" t="s">
        <v>12</v>
      </c>
      <c r="D12" s="11">
        <f t="shared" si="1"/>
        <v>2630350</v>
      </c>
      <c r="E12" s="11">
        <f>2320350-185628</f>
        <v>2134722</v>
      </c>
      <c r="F12" s="12">
        <f>5988*31</f>
        <v>185628</v>
      </c>
      <c r="G12" s="14">
        <v>310000</v>
      </c>
      <c r="H12" s="27">
        <f t="shared" si="0"/>
        <v>495628</v>
      </c>
    </row>
    <row r="13" spans="1:8" ht="28.5" customHeight="1" x14ac:dyDescent="0.3">
      <c r="A13" s="77" t="s">
        <v>49</v>
      </c>
      <c r="B13" s="74" t="s">
        <v>9</v>
      </c>
      <c r="C13" s="36" t="s">
        <v>10</v>
      </c>
      <c r="D13" s="13">
        <f t="shared" si="1"/>
        <v>2224600</v>
      </c>
      <c r="E13" s="13">
        <f>1944600-388920</f>
        <v>1555680</v>
      </c>
      <c r="F13" s="37">
        <f>13890*28</f>
        <v>388920</v>
      </c>
      <c r="G13" s="37">
        <v>280000</v>
      </c>
      <c r="H13" s="40">
        <f t="shared" si="0"/>
        <v>668920</v>
      </c>
    </row>
    <row r="14" spans="1:8" ht="28.5" customHeight="1" x14ac:dyDescent="0.3">
      <c r="A14" s="66"/>
      <c r="B14" s="69"/>
      <c r="C14" s="33" t="s">
        <v>11</v>
      </c>
      <c r="D14" s="2">
        <f t="shared" si="1"/>
        <v>2224600</v>
      </c>
      <c r="E14" s="2">
        <f>1944600-233352</f>
        <v>1711248</v>
      </c>
      <c r="F14" s="38">
        <f>8334*28</f>
        <v>233352</v>
      </c>
      <c r="G14" s="37">
        <v>280000</v>
      </c>
      <c r="H14" s="41">
        <f t="shared" si="0"/>
        <v>513352</v>
      </c>
    </row>
    <row r="15" spans="1:8" ht="28.5" customHeight="1" thickBot="1" x14ac:dyDescent="0.35">
      <c r="A15" s="66"/>
      <c r="B15" s="70"/>
      <c r="C15" s="35" t="s">
        <v>12</v>
      </c>
      <c r="D15" s="17">
        <f t="shared" si="1"/>
        <v>2224600</v>
      </c>
      <c r="E15" s="17">
        <f>1944600-155568</f>
        <v>1789032</v>
      </c>
      <c r="F15" s="39">
        <f>5556*28</f>
        <v>155568</v>
      </c>
      <c r="G15" s="37">
        <v>280000</v>
      </c>
      <c r="H15" s="42">
        <f t="shared" si="0"/>
        <v>435568</v>
      </c>
    </row>
    <row r="16" spans="1:8" ht="28.5" customHeight="1" thickBot="1" x14ac:dyDescent="0.35">
      <c r="A16" s="66"/>
      <c r="B16" s="71" t="s">
        <v>13</v>
      </c>
      <c r="C16" s="45" t="s">
        <v>10</v>
      </c>
      <c r="D16" s="46">
        <f t="shared" si="1"/>
        <v>2383500</v>
      </c>
      <c r="E16" s="46">
        <f>2083500-416700</f>
        <v>1666800</v>
      </c>
      <c r="F16" s="47">
        <f>13890*30</f>
        <v>416700</v>
      </c>
      <c r="G16" s="47">
        <v>300000</v>
      </c>
      <c r="H16" s="48">
        <f t="shared" si="0"/>
        <v>716700</v>
      </c>
    </row>
    <row r="17" spans="1:8" ht="28.5" customHeight="1" thickBot="1" x14ac:dyDescent="0.35">
      <c r="A17" s="66"/>
      <c r="B17" s="72"/>
      <c r="C17" s="31" t="s">
        <v>11</v>
      </c>
      <c r="D17" s="19">
        <f t="shared" si="1"/>
        <v>2383500</v>
      </c>
      <c r="E17" s="19">
        <f>2083500-250020</f>
        <v>1833480</v>
      </c>
      <c r="F17" s="43">
        <f>8334*30</f>
        <v>250020</v>
      </c>
      <c r="G17" s="47">
        <v>300000</v>
      </c>
      <c r="H17" s="44">
        <f t="shared" si="0"/>
        <v>550020</v>
      </c>
    </row>
    <row r="18" spans="1:8" ht="28.5" customHeight="1" thickBot="1" x14ac:dyDescent="0.35">
      <c r="A18" s="66"/>
      <c r="B18" s="73"/>
      <c r="C18" s="49" t="s">
        <v>12</v>
      </c>
      <c r="D18" s="50">
        <f t="shared" si="1"/>
        <v>2383500</v>
      </c>
      <c r="E18" s="50">
        <f>2083500-166680</f>
        <v>1916820</v>
      </c>
      <c r="F18" s="51">
        <f>5556*30</f>
        <v>166680</v>
      </c>
      <c r="G18" s="47">
        <v>300000</v>
      </c>
      <c r="H18" s="52">
        <f t="shared" si="0"/>
        <v>466680</v>
      </c>
    </row>
    <row r="19" spans="1:8" ht="28.5" customHeight="1" x14ac:dyDescent="0.3">
      <c r="A19" s="66"/>
      <c r="B19" s="74" t="s">
        <v>14</v>
      </c>
      <c r="C19" s="36" t="s">
        <v>10</v>
      </c>
      <c r="D19" s="13">
        <f t="shared" si="1"/>
        <v>2462950</v>
      </c>
      <c r="E19" s="13">
        <f>2152950-430590</f>
        <v>1722360</v>
      </c>
      <c r="F19" s="37">
        <f>13890*31</f>
        <v>430590</v>
      </c>
      <c r="G19" s="37">
        <v>310000</v>
      </c>
      <c r="H19" s="40">
        <f t="shared" si="0"/>
        <v>740590</v>
      </c>
    </row>
    <row r="20" spans="1:8" ht="28.5" customHeight="1" x14ac:dyDescent="0.3">
      <c r="A20" s="66"/>
      <c r="B20" s="69"/>
      <c r="C20" s="33" t="s">
        <v>11</v>
      </c>
      <c r="D20" s="2">
        <f t="shared" si="1"/>
        <v>2462950</v>
      </c>
      <c r="E20" s="2">
        <f>2152950-258354</f>
        <v>1894596</v>
      </c>
      <c r="F20" s="38">
        <f>8334*31</f>
        <v>258354</v>
      </c>
      <c r="G20" s="37">
        <v>310000</v>
      </c>
      <c r="H20" s="41">
        <f t="shared" si="0"/>
        <v>568354</v>
      </c>
    </row>
    <row r="21" spans="1:8" ht="28.5" customHeight="1" thickBot="1" x14ac:dyDescent="0.35">
      <c r="A21" s="78"/>
      <c r="B21" s="70"/>
      <c r="C21" s="35" t="s">
        <v>12</v>
      </c>
      <c r="D21" s="17">
        <f t="shared" si="1"/>
        <v>2462950</v>
      </c>
      <c r="E21" s="17">
        <f>2152950-172236</f>
        <v>1980714</v>
      </c>
      <c r="F21" s="39">
        <f>5556*31</f>
        <v>172236</v>
      </c>
      <c r="G21" s="37">
        <v>310000</v>
      </c>
      <c r="H21" s="42">
        <f t="shared" si="0"/>
        <v>482236</v>
      </c>
    </row>
    <row r="22" spans="1:8" ht="28.5" customHeight="1" thickBot="1" x14ac:dyDescent="0.35">
      <c r="A22" s="65" t="s">
        <v>50</v>
      </c>
      <c r="B22" s="68" t="s">
        <v>9</v>
      </c>
      <c r="C22" s="30" t="s">
        <v>10</v>
      </c>
      <c r="D22" s="15">
        <f t="shared" si="1"/>
        <v>2073120</v>
      </c>
      <c r="E22" s="15">
        <f>1793120-358624</f>
        <v>1434496</v>
      </c>
      <c r="F22" s="16">
        <f>12808*28</f>
        <v>358624</v>
      </c>
      <c r="G22" s="16">
        <v>280000</v>
      </c>
      <c r="H22" s="24">
        <f t="shared" si="0"/>
        <v>638624</v>
      </c>
    </row>
    <row r="23" spans="1:8" ht="28.5" customHeight="1" thickBot="1" x14ac:dyDescent="0.35">
      <c r="A23" s="66"/>
      <c r="B23" s="69"/>
      <c r="C23" s="58" t="s">
        <v>11</v>
      </c>
      <c r="D23" s="2">
        <f t="shared" si="1"/>
        <v>2073120</v>
      </c>
      <c r="E23" s="2">
        <f>1793120-215180</f>
        <v>1577940</v>
      </c>
      <c r="F23" s="10">
        <f>7685*28</f>
        <v>215180</v>
      </c>
      <c r="G23" s="16">
        <v>280000</v>
      </c>
      <c r="H23" s="25">
        <f t="shared" si="0"/>
        <v>495180</v>
      </c>
    </row>
    <row r="24" spans="1:8" ht="28.5" customHeight="1" thickBot="1" x14ac:dyDescent="0.35">
      <c r="A24" s="66"/>
      <c r="B24" s="70"/>
      <c r="C24" s="59" t="s">
        <v>12</v>
      </c>
      <c r="D24" s="17">
        <f t="shared" si="1"/>
        <v>2073120</v>
      </c>
      <c r="E24" s="17">
        <f>1793120-143444</f>
        <v>1649676</v>
      </c>
      <c r="F24" s="18">
        <f>5123*28</f>
        <v>143444</v>
      </c>
      <c r="G24" s="16">
        <v>280000</v>
      </c>
      <c r="H24" s="29">
        <f t="shared" si="0"/>
        <v>423444</v>
      </c>
    </row>
    <row r="25" spans="1:8" ht="28.5" customHeight="1" thickBot="1" x14ac:dyDescent="0.35">
      <c r="A25" s="66"/>
      <c r="B25" s="71" t="s">
        <v>13</v>
      </c>
      <c r="C25" s="45" t="s">
        <v>10</v>
      </c>
      <c r="D25" s="46">
        <f t="shared" si="1"/>
        <v>2221200</v>
      </c>
      <c r="E25" s="46">
        <f>1921200-384240</f>
        <v>1536960</v>
      </c>
      <c r="F25" s="53">
        <f>12808*30</f>
        <v>384240</v>
      </c>
      <c r="G25" s="53">
        <v>300000</v>
      </c>
      <c r="H25" s="54">
        <f t="shared" si="0"/>
        <v>684240</v>
      </c>
    </row>
    <row r="26" spans="1:8" ht="28.5" customHeight="1" thickBot="1" x14ac:dyDescent="0.35">
      <c r="A26" s="66"/>
      <c r="B26" s="72"/>
      <c r="C26" s="31" t="s">
        <v>11</v>
      </c>
      <c r="D26" s="19">
        <f t="shared" si="1"/>
        <v>2221200</v>
      </c>
      <c r="E26" s="19">
        <f>1921200-230550</f>
        <v>1690650</v>
      </c>
      <c r="F26" s="20">
        <f>7685*30</f>
        <v>230550</v>
      </c>
      <c r="G26" s="53">
        <v>300000</v>
      </c>
      <c r="H26" s="26">
        <f t="shared" si="0"/>
        <v>530550</v>
      </c>
    </row>
    <row r="27" spans="1:8" ht="28.5" customHeight="1" thickBot="1" x14ac:dyDescent="0.35">
      <c r="A27" s="66"/>
      <c r="B27" s="73"/>
      <c r="C27" s="49" t="s">
        <v>12</v>
      </c>
      <c r="D27" s="50">
        <f t="shared" si="1"/>
        <v>2221200</v>
      </c>
      <c r="E27" s="50">
        <f>1921200-153690</f>
        <v>1767510</v>
      </c>
      <c r="F27" s="55">
        <f>5123*30</f>
        <v>153690</v>
      </c>
      <c r="G27" s="53">
        <v>300000</v>
      </c>
      <c r="H27" s="56">
        <f t="shared" si="0"/>
        <v>453690</v>
      </c>
    </row>
    <row r="28" spans="1:8" ht="28.5" customHeight="1" x14ac:dyDescent="0.3">
      <c r="A28" s="66"/>
      <c r="B28" s="74" t="s">
        <v>14</v>
      </c>
      <c r="C28" s="60" t="s">
        <v>10</v>
      </c>
      <c r="D28" s="13">
        <f t="shared" si="1"/>
        <v>2295240</v>
      </c>
      <c r="E28" s="13">
        <f>1985240-397048</f>
        <v>1588192</v>
      </c>
      <c r="F28" s="14">
        <f>12808*31</f>
        <v>397048</v>
      </c>
      <c r="G28" s="14">
        <v>310000</v>
      </c>
      <c r="H28" s="28">
        <f t="shared" si="0"/>
        <v>707048</v>
      </c>
    </row>
    <row r="29" spans="1:8" ht="28.5" customHeight="1" x14ac:dyDescent="0.3">
      <c r="A29" s="66"/>
      <c r="B29" s="69"/>
      <c r="C29" s="58" t="s">
        <v>11</v>
      </c>
      <c r="D29" s="2">
        <f t="shared" si="1"/>
        <v>2295240</v>
      </c>
      <c r="E29" s="2">
        <f>1985240-238235</f>
        <v>1747005</v>
      </c>
      <c r="F29" s="10">
        <f>7685*31</f>
        <v>238235</v>
      </c>
      <c r="G29" s="14">
        <v>310000</v>
      </c>
      <c r="H29" s="25">
        <f t="shared" si="0"/>
        <v>548235</v>
      </c>
    </row>
    <row r="30" spans="1:8" ht="28.5" customHeight="1" thickBot="1" x14ac:dyDescent="0.35">
      <c r="A30" s="67"/>
      <c r="B30" s="75"/>
      <c r="C30" s="32" t="s">
        <v>12</v>
      </c>
      <c r="D30" s="11">
        <f t="shared" si="1"/>
        <v>2295240</v>
      </c>
      <c r="E30" s="11">
        <f>1985240-158813</f>
        <v>1826427</v>
      </c>
      <c r="F30" s="12">
        <f>5123*31</f>
        <v>158813</v>
      </c>
      <c r="G30" s="92">
        <v>310000</v>
      </c>
      <c r="H30" s="27">
        <f t="shared" si="0"/>
        <v>468813</v>
      </c>
    </row>
    <row r="31" spans="1:8" ht="28.5" customHeight="1" x14ac:dyDescent="0.3">
      <c r="A31" t="s">
        <v>47</v>
      </c>
    </row>
    <row r="32" spans="1:8" ht="28.5" customHeight="1" x14ac:dyDescent="0.3">
      <c r="A32" t="s">
        <v>19</v>
      </c>
    </row>
    <row r="34" spans="1:8" ht="33.75" customHeight="1" x14ac:dyDescent="0.3">
      <c r="A34" s="34" t="s">
        <v>20</v>
      </c>
      <c r="B34" s="34" t="s">
        <v>40</v>
      </c>
      <c r="C34" s="79" t="s">
        <v>21</v>
      </c>
      <c r="D34" s="79"/>
      <c r="E34" s="79"/>
      <c r="F34" s="79"/>
      <c r="G34" s="79"/>
      <c r="H34" s="79"/>
    </row>
    <row r="35" spans="1:8" ht="42" customHeight="1" x14ac:dyDescent="0.3">
      <c r="A35" s="33" t="s">
        <v>22</v>
      </c>
      <c r="B35" s="33" t="s">
        <v>23</v>
      </c>
      <c r="C35" s="76" t="s">
        <v>24</v>
      </c>
      <c r="D35" s="76"/>
      <c r="E35" s="76"/>
      <c r="F35" s="76"/>
      <c r="G35" s="76"/>
      <c r="H35" s="76"/>
    </row>
    <row r="36" spans="1:8" ht="42" customHeight="1" x14ac:dyDescent="0.3">
      <c r="A36" s="33" t="s">
        <v>25</v>
      </c>
      <c r="B36" s="33" t="s">
        <v>53</v>
      </c>
      <c r="C36" s="76" t="s">
        <v>54</v>
      </c>
      <c r="D36" s="76"/>
      <c r="E36" s="76"/>
      <c r="F36" s="76"/>
      <c r="G36" s="76"/>
      <c r="H36" s="76"/>
    </row>
    <row r="37" spans="1:8" ht="42" customHeight="1" x14ac:dyDescent="0.3">
      <c r="A37" s="33" t="s">
        <v>28</v>
      </c>
      <c r="B37" s="33" t="s">
        <v>29</v>
      </c>
      <c r="C37" s="76" t="s">
        <v>30</v>
      </c>
      <c r="D37" s="76"/>
      <c r="E37" s="76"/>
      <c r="F37" s="76"/>
      <c r="G37" s="76"/>
      <c r="H37" s="76"/>
    </row>
    <row r="38" spans="1:8" ht="42" customHeight="1" x14ac:dyDescent="0.3">
      <c r="A38" s="76" t="s">
        <v>31</v>
      </c>
      <c r="B38" s="76" t="s">
        <v>32</v>
      </c>
      <c r="C38" s="80" t="s">
        <v>51</v>
      </c>
      <c r="D38" s="81"/>
      <c r="E38" s="81"/>
      <c r="F38" s="81"/>
      <c r="G38" s="81"/>
      <c r="H38" s="82"/>
    </row>
    <row r="39" spans="1:8" ht="42" customHeight="1" x14ac:dyDescent="0.3">
      <c r="A39" s="76"/>
      <c r="B39" s="76"/>
      <c r="C39" s="83"/>
      <c r="D39" s="84"/>
      <c r="E39" s="84"/>
      <c r="F39" s="84"/>
      <c r="G39" s="84"/>
      <c r="H39" s="85"/>
    </row>
    <row r="40" spans="1:8" ht="42" customHeight="1" x14ac:dyDescent="0.3">
      <c r="A40" s="33" t="s">
        <v>35</v>
      </c>
      <c r="B40" s="33" t="s">
        <v>36</v>
      </c>
      <c r="C40" s="76" t="s">
        <v>37</v>
      </c>
      <c r="D40" s="76"/>
      <c r="E40" s="76"/>
      <c r="F40" s="76"/>
      <c r="G40" s="76"/>
      <c r="H40" s="76"/>
    </row>
    <row r="41" spans="1:8" ht="42" customHeight="1" x14ac:dyDescent="0.3">
      <c r="A41" s="33" t="s">
        <v>38</v>
      </c>
      <c r="B41" s="33" t="s">
        <v>36</v>
      </c>
      <c r="C41" s="76" t="s">
        <v>52</v>
      </c>
      <c r="D41" s="76"/>
      <c r="E41" s="76"/>
      <c r="F41" s="76"/>
      <c r="G41" s="76"/>
      <c r="H41" s="76"/>
    </row>
  </sheetData>
  <mergeCells count="23">
    <mergeCell ref="C40:H40"/>
    <mergeCell ref="C41:H41"/>
    <mergeCell ref="C34:H34"/>
    <mergeCell ref="C35:H35"/>
    <mergeCell ref="C36:H36"/>
    <mergeCell ref="C37:H37"/>
    <mergeCell ref="C38:H39"/>
    <mergeCell ref="A38:A39"/>
    <mergeCell ref="B38:B39"/>
    <mergeCell ref="A13:A21"/>
    <mergeCell ref="B13:B15"/>
    <mergeCell ref="B16:B18"/>
    <mergeCell ref="B19:B21"/>
    <mergeCell ref="A22:A30"/>
    <mergeCell ref="B22:B24"/>
    <mergeCell ref="B25:B27"/>
    <mergeCell ref="B28:B30"/>
    <mergeCell ref="A1:H1"/>
    <mergeCell ref="A2:H2"/>
    <mergeCell ref="A4:A12"/>
    <mergeCell ref="B4:B6"/>
    <mergeCell ref="B7:B9"/>
    <mergeCell ref="B10:B12"/>
  </mergeCells>
  <phoneticPr fontId="1" type="noConversion"/>
  <printOptions horizontalCentered="1" verticalCentered="1"/>
  <pageMargins left="0.23622047244094491" right="0.23622047244094491" top="0.74803149606299213" bottom="0.55118110236220474" header="0.31496062992125984" footer="0.31496062992125984"/>
  <pageSetup paperSize="9" scale="79" orientation="portrait" r:id="rId1"/>
  <rowBreaks count="1" manualBreakCount="1">
    <brk id="3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6D11-D3DE-4E00-837A-BA7342D49DAF}">
  <dimension ref="A1:H41"/>
  <sheetViews>
    <sheetView zoomScaleNormal="100" workbookViewId="0">
      <selection activeCell="F29" sqref="F29"/>
    </sheetView>
  </sheetViews>
  <sheetFormatPr defaultRowHeight="16.5" x14ac:dyDescent="0.3"/>
  <cols>
    <col min="1" max="1" width="13.125" customWidth="1"/>
    <col min="2" max="2" width="10.75" customWidth="1"/>
    <col min="3" max="3" width="11.25" customWidth="1"/>
    <col min="4" max="4" width="14.875" customWidth="1"/>
    <col min="5" max="5" width="12.375" customWidth="1"/>
    <col min="6" max="6" width="11.5" customWidth="1"/>
    <col min="7" max="7" width="12.625" customWidth="1"/>
    <col min="8" max="8" width="14.5" customWidth="1"/>
  </cols>
  <sheetData>
    <row r="1" spans="1:8" ht="46.5" customHeight="1" thickBot="1" x14ac:dyDescent="0.35">
      <c r="A1" s="61" t="s">
        <v>44</v>
      </c>
      <c r="B1" s="62"/>
      <c r="C1" s="62"/>
      <c r="D1" s="62"/>
      <c r="E1" s="62"/>
      <c r="F1" s="62"/>
      <c r="G1" s="62"/>
      <c r="H1" s="63"/>
    </row>
    <row r="2" spans="1:8" ht="18" customHeight="1" thickBot="1" x14ac:dyDescent="0.35">
      <c r="A2" s="64"/>
      <c r="B2" s="64"/>
      <c r="C2" s="64"/>
      <c r="D2" s="64"/>
      <c r="E2" s="64"/>
      <c r="F2" s="64"/>
      <c r="G2" s="64"/>
      <c r="H2" s="64"/>
    </row>
    <row r="3" spans="1:8" ht="38.25" customHeight="1" thickBot="1" x14ac:dyDescent="0.35">
      <c r="A3" s="57" t="s">
        <v>0</v>
      </c>
      <c r="B3" s="21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3" t="s">
        <v>7</v>
      </c>
    </row>
    <row r="4" spans="1:8" ht="28.5" customHeight="1" x14ac:dyDescent="0.3">
      <c r="A4" s="65" t="s">
        <v>41</v>
      </c>
      <c r="B4" s="68" t="s">
        <v>9</v>
      </c>
      <c r="C4" s="30" t="s">
        <v>10</v>
      </c>
      <c r="D4" s="15">
        <v>2276400</v>
      </c>
      <c r="E4" s="15">
        <v>1610560</v>
      </c>
      <c r="F4" s="16">
        <v>402640</v>
      </c>
      <c r="G4" s="16">
        <v>263200</v>
      </c>
      <c r="H4" s="24">
        <v>665840</v>
      </c>
    </row>
    <row r="5" spans="1:8" ht="28.5" customHeight="1" x14ac:dyDescent="0.3">
      <c r="A5" s="66"/>
      <c r="B5" s="69"/>
      <c r="C5" s="7" t="s">
        <v>11</v>
      </c>
      <c r="D5" s="2">
        <v>2276400</v>
      </c>
      <c r="E5" s="2">
        <v>1771616</v>
      </c>
      <c r="F5" s="10">
        <v>241584</v>
      </c>
      <c r="G5" s="10">
        <v>263200</v>
      </c>
      <c r="H5" s="25">
        <v>504784</v>
      </c>
    </row>
    <row r="6" spans="1:8" ht="28.5" customHeight="1" thickBot="1" x14ac:dyDescent="0.35">
      <c r="A6" s="66"/>
      <c r="B6" s="70"/>
      <c r="C6" s="8" t="s">
        <v>12</v>
      </c>
      <c r="D6" s="17">
        <v>2276400</v>
      </c>
      <c r="E6" s="17">
        <v>1852144</v>
      </c>
      <c r="F6" s="18">
        <v>161056</v>
      </c>
      <c r="G6" s="18">
        <v>263200</v>
      </c>
      <c r="H6" s="29">
        <v>424256</v>
      </c>
    </row>
    <row r="7" spans="1:8" ht="28.5" customHeight="1" x14ac:dyDescent="0.3">
      <c r="A7" s="66"/>
      <c r="B7" s="71" t="s">
        <v>13</v>
      </c>
      <c r="C7" s="45" t="s">
        <v>10</v>
      </c>
      <c r="D7" s="46">
        <v>2439000</v>
      </c>
      <c r="E7" s="46">
        <v>1725600</v>
      </c>
      <c r="F7" s="53">
        <v>431400</v>
      </c>
      <c r="G7" s="53">
        <v>282000</v>
      </c>
      <c r="H7" s="54">
        <v>713400</v>
      </c>
    </row>
    <row r="8" spans="1:8" ht="28.5" customHeight="1" x14ac:dyDescent="0.3">
      <c r="A8" s="66"/>
      <c r="B8" s="72"/>
      <c r="C8" s="31" t="s">
        <v>11</v>
      </c>
      <c r="D8" s="19">
        <v>2439000</v>
      </c>
      <c r="E8" s="19">
        <v>1898160</v>
      </c>
      <c r="F8" s="20">
        <v>258840</v>
      </c>
      <c r="G8" s="20">
        <v>282000</v>
      </c>
      <c r="H8" s="26">
        <v>540840</v>
      </c>
    </row>
    <row r="9" spans="1:8" ht="28.5" customHeight="1" thickBot="1" x14ac:dyDescent="0.35">
      <c r="A9" s="66"/>
      <c r="B9" s="73"/>
      <c r="C9" s="49" t="s">
        <v>12</v>
      </c>
      <c r="D9" s="50">
        <v>2439000</v>
      </c>
      <c r="E9" s="50">
        <v>1984440</v>
      </c>
      <c r="F9" s="55">
        <v>172560</v>
      </c>
      <c r="G9" s="55">
        <v>282000</v>
      </c>
      <c r="H9" s="56">
        <v>454560</v>
      </c>
    </row>
    <row r="10" spans="1:8" ht="28.5" customHeight="1" x14ac:dyDescent="0.3">
      <c r="A10" s="66"/>
      <c r="B10" s="74" t="s">
        <v>14</v>
      </c>
      <c r="C10" s="9" t="s">
        <v>10</v>
      </c>
      <c r="D10" s="13">
        <v>2520300</v>
      </c>
      <c r="E10" s="13">
        <v>1783120</v>
      </c>
      <c r="F10" s="14">
        <v>445780</v>
      </c>
      <c r="G10" s="14">
        <v>291400</v>
      </c>
      <c r="H10" s="28">
        <v>737180</v>
      </c>
    </row>
    <row r="11" spans="1:8" ht="28.5" customHeight="1" x14ac:dyDescent="0.3">
      <c r="A11" s="66"/>
      <c r="B11" s="69"/>
      <c r="C11" s="7" t="s">
        <v>11</v>
      </c>
      <c r="D11" s="2">
        <v>2520300</v>
      </c>
      <c r="E11" s="2">
        <v>1961432</v>
      </c>
      <c r="F11" s="10">
        <v>267468</v>
      </c>
      <c r="G11" s="10">
        <v>291400</v>
      </c>
      <c r="H11" s="25">
        <v>558868</v>
      </c>
    </row>
    <row r="12" spans="1:8" ht="28.5" customHeight="1" thickBot="1" x14ac:dyDescent="0.35">
      <c r="A12" s="67"/>
      <c r="B12" s="75"/>
      <c r="C12" s="32" t="s">
        <v>12</v>
      </c>
      <c r="D12" s="11">
        <v>2520300</v>
      </c>
      <c r="E12" s="11">
        <v>2050588</v>
      </c>
      <c r="F12" s="12">
        <v>178312</v>
      </c>
      <c r="G12" s="12">
        <v>291400</v>
      </c>
      <c r="H12" s="27">
        <v>469712</v>
      </c>
    </row>
    <row r="13" spans="1:8" ht="28.5" customHeight="1" x14ac:dyDescent="0.3">
      <c r="A13" s="77" t="s">
        <v>42</v>
      </c>
      <c r="B13" s="74" t="s">
        <v>9</v>
      </c>
      <c r="C13" s="9" t="s">
        <v>10</v>
      </c>
      <c r="D13" s="13">
        <v>2131080</v>
      </c>
      <c r="E13" s="13">
        <v>1494304</v>
      </c>
      <c r="F13" s="37">
        <v>373576</v>
      </c>
      <c r="G13" s="37">
        <v>263200</v>
      </c>
      <c r="H13" s="40">
        <v>636776</v>
      </c>
    </row>
    <row r="14" spans="1:8" ht="28.5" customHeight="1" x14ac:dyDescent="0.3">
      <c r="A14" s="66"/>
      <c r="B14" s="69"/>
      <c r="C14" s="7" t="s">
        <v>11</v>
      </c>
      <c r="D14" s="2">
        <v>2131080</v>
      </c>
      <c r="E14" s="2">
        <v>1643734</v>
      </c>
      <c r="F14" s="38">
        <v>224146</v>
      </c>
      <c r="G14" s="38">
        <v>263200</v>
      </c>
      <c r="H14" s="41">
        <v>487346</v>
      </c>
    </row>
    <row r="15" spans="1:8" ht="28.5" customHeight="1" thickBot="1" x14ac:dyDescent="0.35">
      <c r="A15" s="66"/>
      <c r="B15" s="70"/>
      <c r="C15" s="8" t="s">
        <v>12</v>
      </c>
      <c r="D15" s="17">
        <v>2131080</v>
      </c>
      <c r="E15" s="17">
        <v>1718450</v>
      </c>
      <c r="F15" s="39">
        <v>149430</v>
      </c>
      <c r="G15" s="39">
        <v>263200</v>
      </c>
      <c r="H15" s="42">
        <v>412630</v>
      </c>
    </row>
    <row r="16" spans="1:8" ht="28.5" customHeight="1" x14ac:dyDescent="0.3">
      <c r="A16" s="66"/>
      <c r="B16" s="71" t="s">
        <v>13</v>
      </c>
      <c r="C16" s="45" t="s">
        <v>10</v>
      </c>
      <c r="D16" s="46">
        <v>2283300</v>
      </c>
      <c r="E16" s="46">
        <v>1601040</v>
      </c>
      <c r="F16" s="47">
        <v>400260</v>
      </c>
      <c r="G16" s="47">
        <v>282000</v>
      </c>
      <c r="H16" s="48">
        <v>682260</v>
      </c>
    </row>
    <row r="17" spans="1:8" ht="28.5" customHeight="1" x14ac:dyDescent="0.3">
      <c r="A17" s="66"/>
      <c r="B17" s="72"/>
      <c r="C17" s="31" t="s">
        <v>11</v>
      </c>
      <c r="D17" s="19">
        <v>2283300</v>
      </c>
      <c r="E17" s="19">
        <v>1761144</v>
      </c>
      <c r="F17" s="43">
        <v>240156</v>
      </c>
      <c r="G17" s="43">
        <v>282000</v>
      </c>
      <c r="H17" s="44">
        <v>522156</v>
      </c>
    </row>
    <row r="18" spans="1:8" ht="28.5" customHeight="1" thickBot="1" x14ac:dyDescent="0.35">
      <c r="A18" s="66"/>
      <c r="B18" s="73"/>
      <c r="C18" s="49" t="s">
        <v>12</v>
      </c>
      <c r="D18" s="50">
        <v>2283300</v>
      </c>
      <c r="E18" s="50">
        <v>1841196</v>
      </c>
      <c r="F18" s="51">
        <v>160104</v>
      </c>
      <c r="G18" s="51">
        <v>282000</v>
      </c>
      <c r="H18" s="52">
        <v>442104</v>
      </c>
    </row>
    <row r="19" spans="1:8" ht="28.5" customHeight="1" x14ac:dyDescent="0.3">
      <c r="A19" s="66"/>
      <c r="B19" s="74" t="s">
        <v>14</v>
      </c>
      <c r="C19" s="9" t="s">
        <v>10</v>
      </c>
      <c r="D19" s="13">
        <v>2359410</v>
      </c>
      <c r="E19" s="13">
        <v>1654408</v>
      </c>
      <c r="F19" s="37">
        <v>413602</v>
      </c>
      <c r="G19" s="37">
        <v>291400</v>
      </c>
      <c r="H19" s="40">
        <v>705002</v>
      </c>
    </row>
    <row r="20" spans="1:8" ht="28.5" customHeight="1" x14ac:dyDescent="0.3">
      <c r="A20" s="66"/>
      <c r="B20" s="69"/>
      <c r="C20" s="7" t="s">
        <v>11</v>
      </c>
      <c r="D20" s="2">
        <v>2359410</v>
      </c>
      <c r="E20" s="2">
        <v>1819849</v>
      </c>
      <c r="F20" s="38">
        <v>248161</v>
      </c>
      <c r="G20" s="38">
        <v>291400</v>
      </c>
      <c r="H20" s="41">
        <v>539561</v>
      </c>
    </row>
    <row r="21" spans="1:8" ht="28.5" customHeight="1" thickBot="1" x14ac:dyDescent="0.35">
      <c r="A21" s="78"/>
      <c r="B21" s="70"/>
      <c r="C21" s="8" t="s">
        <v>12</v>
      </c>
      <c r="D21" s="17">
        <v>2359410</v>
      </c>
      <c r="E21" s="17">
        <v>1902569</v>
      </c>
      <c r="F21" s="39">
        <v>165441</v>
      </c>
      <c r="G21" s="39">
        <v>291400</v>
      </c>
      <c r="H21" s="42">
        <v>456841</v>
      </c>
    </row>
    <row r="22" spans="1:8" ht="28.5" customHeight="1" x14ac:dyDescent="0.3">
      <c r="A22" s="65" t="s">
        <v>43</v>
      </c>
      <c r="B22" s="68" t="s">
        <v>9</v>
      </c>
      <c r="C22" s="30" t="s">
        <v>10</v>
      </c>
      <c r="D22" s="15">
        <v>1985760</v>
      </c>
      <c r="E22" s="15">
        <v>1378048</v>
      </c>
      <c r="F22" s="16">
        <v>344512</v>
      </c>
      <c r="G22" s="16">
        <v>263200</v>
      </c>
      <c r="H22" s="24">
        <v>607712</v>
      </c>
    </row>
    <row r="23" spans="1:8" ht="28.5" customHeight="1" x14ac:dyDescent="0.3">
      <c r="A23" s="66"/>
      <c r="B23" s="69"/>
      <c r="C23" s="7" t="s">
        <v>11</v>
      </c>
      <c r="D23" s="2">
        <v>1985760</v>
      </c>
      <c r="E23" s="2">
        <v>1515853</v>
      </c>
      <c r="F23" s="10">
        <v>206707</v>
      </c>
      <c r="G23" s="10">
        <v>263200</v>
      </c>
      <c r="H23" s="25">
        <v>469907</v>
      </c>
    </row>
    <row r="24" spans="1:8" ht="28.5" customHeight="1" thickBot="1" x14ac:dyDescent="0.35">
      <c r="A24" s="66"/>
      <c r="B24" s="70"/>
      <c r="C24" s="8" t="s">
        <v>12</v>
      </c>
      <c r="D24" s="17">
        <v>1985760</v>
      </c>
      <c r="E24" s="17">
        <v>1584755</v>
      </c>
      <c r="F24" s="18">
        <v>137805</v>
      </c>
      <c r="G24" s="18">
        <v>263200</v>
      </c>
      <c r="H24" s="29">
        <v>401005</v>
      </c>
    </row>
    <row r="25" spans="1:8" ht="28.5" customHeight="1" x14ac:dyDescent="0.3">
      <c r="A25" s="66"/>
      <c r="B25" s="71" t="s">
        <v>13</v>
      </c>
      <c r="C25" s="45" t="s">
        <v>10</v>
      </c>
      <c r="D25" s="46">
        <v>2127600</v>
      </c>
      <c r="E25" s="46">
        <v>1476480</v>
      </c>
      <c r="F25" s="53">
        <v>369120</v>
      </c>
      <c r="G25" s="53">
        <v>282000</v>
      </c>
      <c r="H25" s="54">
        <v>651120</v>
      </c>
    </row>
    <row r="26" spans="1:8" ht="28.5" customHeight="1" x14ac:dyDescent="0.3">
      <c r="A26" s="66"/>
      <c r="B26" s="72"/>
      <c r="C26" s="31" t="s">
        <v>11</v>
      </c>
      <c r="D26" s="19">
        <v>2127600</v>
      </c>
      <c r="E26" s="19">
        <v>1624128</v>
      </c>
      <c r="F26" s="20">
        <v>221472</v>
      </c>
      <c r="G26" s="20">
        <v>282000</v>
      </c>
      <c r="H26" s="26">
        <v>503472</v>
      </c>
    </row>
    <row r="27" spans="1:8" ht="28.5" customHeight="1" thickBot="1" x14ac:dyDescent="0.35">
      <c r="A27" s="66"/>
      <c r="B27" s="73"/>
      <c r="C27" s="49" t="s">
        <v>12</v>
      </c>
      <c r="D27" s="50">
        <v>2127600</v>
      </c>
      <c r="E27" s="50">
        <v>1697952</v>
      </c>
      <c r="F27" s="55">
        <v>147648</v>
      </c>
      <c r="G27" s="55">
        <v>282000</v>
      </c>
      <c r="H27" s="56">
        <v>429648</v>
      </c>
    </row>
    <row r="28" spans="1:8" ht="28.5" customHeight="1" x14ac:dyDescent="0.3">
      <c r="A28" s="66"/>
      <c r="B28" s="74" t="s">
        <v>14</v>
      </c>
      <c r="C28" s="9" t="s">
        <v>10</v>
      </c>
      <c r="D28" s="13">
        <v>2198520</v>
      </c>
      <c r="E28" s="13">
        <v>1525696</v>
      </c>
      <c r="F28" s="14">
        <v>381424</v>
      </c>
      <c r="G28" s="14">
        <v>291400</v>
      </c>
      <c r="H28" s="28">
        <v>672824</v>
      </c>
    </row>
    <row r="29" spans="1:8" ht="28.5" customHeight="1" x14ac:dyDescent="0.3">
      <c r="A29" s="66"/>
      <c r="B29" s="69"/>
      <c r="C29" s="7" t="s">
        <v>11</v>
      </c>
      <c r="D29" s="2">
        <v>2198520</v>
      </c>
      <c r="E29" s="2">
        <v>1678266</v>
      </c>
      <c r="F29" s="10">
        <v>228854</v>
      </c>
      <c r="G29" s="10">
        <v>291400</v>
      </c>
      <c r="H29" s="25">
        <v>520254</v>
      </c>
    </row>
    <row r="30" spans="1:8" ht="28.5" customHeight="1" thickBot="1" x14ac:dyDescent="0.35">
      <c r="A30" s="67"/>
      <c r="B30" s="75"/>
      <c r="C30" s="32" t="s">
        <v>12</v>
      </c>
      <c r="D30" s="11">
        <v>2198520</v>
      </c>
      <c r="E30" s="11">
        <v>1754550</v>
      </c>
      <c r="F30" s="12">
        <v>152570</v>
      </c>
      <c r="G30" s="12">
        <v>291400</v>
      </c>
      <c r="H30" s="27">
        <v>443970</v>
      </c>
    </row>
    <row r="31" spans="1:8" ht="28.5" customHeight="1" x14ac:dyDescent="0.3">
      <c r="A31" t="s">
        <v>45</v>
      </c>
    </row>
    <row r="32" spans="1:8" ht="28.5" customHeight="1" x14ac:dyDescent="0.3">
      <c r="A32" t="s">
        <v>19</v>
      </c>
    </row>
    <row r="34" spans="1:8" ht="33.75" customHeight="1" x14ac:dyDescent="0.3">
      <c r="A34" s="6" t="s">
        <v>20</v>
      </c>
      <c r="B34" s="6" t="s">
        <v>40</v>
      </c>
      <c r="C34" s="79" t="s">
        <v>21</v>
      </c>
      <c r="D34" s="79"/>
      <c r="E34" s="79"/>
      <c r="F34" s="79"/>
      <c r="G34" s="79"/>
      <c r="H34" s="79"/>
    </row>
    <row r="35" spans="1:8" ht="42" customHeight="1" x14ac:dyDescent="0.3">
      <c r="A35" s="3" t="s">
        <v>22</v>
      </c>
      <c r="B35" s="3" t="s">
        <v>23</v>
      </c>
      <c r="C35" s="76" t="s">
        <v>24</v>
      </c>
      <c r="D35" s="76"/>
      <c r="E35" s="76"/>
      <c r="F35" s="76"/>
      <c r="G35" s="76"/>
      <c r="H35" s="76"/>
    </row>
    <row r="36" spans="1:8" ht="42" customHeight="1" x14ac:dyDescent="0.3">
      <c r="A36" s="3" t="s">
        <v>25</v>
      </c>
      <c r="B36" s="3" t="s">
        <v>26</v>
      </c>
      <c r="C36" s="76" t="s">
        <v>27</v>
      </c>
      <c r="D36" s="76"/>
      <c r="E36" s="76"/>
      <c r="F36" s="76"/>
      <c r="G36" s="76"/>
      <c r="H36" s="76"/>
    </row>
    <row r="37" spans="1:8" ht="42" customHeight="1" x14ac:dyDescent="0.3">
      <c r="A37" s="3" t="s">
        <v>28</v>
      </c>
      <c r="B37" s="3" t="s">
        <v>29</v>
      </c>
      <c r="C37" s="76" t="s">
        <v>30</v>
      </c>
      <c r="D37" s="76"/>
      <c r="E37" s="76"/>
      <c r="F37" s="76"/>
      <c r="G37" s="76"/>
      <c r="H37" s="76"/>
    </row>
    <row r="38" spans="1:8" ht="42" customHeight="1" x14ac:dyDescent="0.3">
      <c r="A38" s="76" t="s">
        <v>31</v>
      </c>
      <c r="B38" s="76" t="s">
        <v>32</v>
      </c>
      <c r="C38" s="76" t="s">
        <v>33</v>
      </c>
      <c r="D38" s="76"/>
      <c r="E38" s="76"/>
      <c r="F38" s="76"/>
      <c r="G38" s="76"/>
      <c r="H38" s="76"/>
    </row>
    <row r="39" spans="1:8" ht="42" customHeight="1" x14ac:dyDescent="0.3">
      <c r="A39" s="76"/>
      <c r="B39" s="76"/>
      <c r="C39" s="76" t="s">
        <v>34</v>
      </c>
      <c r="D39" s="76"/>
      <c r="E39" s="76"/>
      <c r="F39" s="76"/>
      <c r="G39" s="76"/>
      <c r="H39" s="76"/>
    </row>
    <row r="40" spans="1:8" ht="42" customHeight="1" x14ac:dyDescent="0.3">
      <c r="A40" s="3" t="s">
        <v>35</v>
      </c>
      <c r="B40" s="3" t="s">
        <v>36</v>
      </c>
      <c r="C40" s="76" t="s">
        <v>37</v>
      </c>
      <c r="D40" s="76"/>
      <c r="E40" s="76"/>
      <c r="F40" s="76"/>
      <c r="G40" s="76"/>
      <c r="H40" s="76"/>
    </row>
    <row r="41" spans="1:8" ht="42" customHeight="1" x14ac:dyDescent="0.3">
      <c r="A41" s="3" t="s">
        <v>38</v>
      </c>
      <c r="B41" s="3" t="s">
        <v>36</v>
      </c>
      <c r="C41" s="76" t="s">
        <v>39</v>
      </c>
      <c r="D41" s="76"/>
      <c r="E41" s="76"/>
      <c r="F41" s="76"/>
      <c r="G41" s="76"/>
      <c r="H41" s="76"/>
    </row>
  </sheetData>
  <mergeCells count="24">
    <mergeCell ref="A1:H1"/>
    <mergeCell ref="A2:H2"/>
    <mergeCell ref="B4:B6"/>
    <mergeCell ref="B7:B9"/>
    <mergeCell ref="B10:B12"/>
    <mergeCell ref="A4:A12"/>
    <mergeCell ref="A13:A21"/>
    <mergeCell ref="A22:A30"/>
    <mergeCell ref="B16:B18"/>
    <mergeCell ref="C39:H39"/>
    <mergeCell ref="C40:H40"/>
    <mergeCell ref="B13:B15"/>
    <mergeCell ref="B19:B21"/>
    <mergeCell ref="B22:B24"/>
    <mergeCell ref="B25:B27"/>
    <mergeCell ref="B28:B30"/>
    <mergeCell ref="C41:H41"/>
    <mergeCell ref="A38:A39"/>
    <mergeCell ref="B38:B39"/>
    <mergeCell ref="C34:H34"/>
    <mergeCell ref="C35:H35"/>
    <mergeCell ref="C36:H36"/>
    <mergeCell ref="C37:H37"/>
    <mergeCell ref="C38:H38"/>
  </mergeCells>
  <phoneticPr fontId="1" type="noConversion"/>
  <printOptions horizontalCentered="1" verticalCentered="1"/>
  <pageMargins left="0.23622047244094491" right="0.23622047244094491" top="0.74803149606299213" bottom="0.55118110236220474" header="0.31496062992125984" footer="0.31496062992125984"/>
  <pageSetup paperSize="9" scale="79" orientation="portrait" verticalDpi="0" r:id="rId1"/>
  <rowBreaks count="1" manualBreakCount="1">
    <brk id="3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9CD8-1943-45B6-A588-5CF6CAB7904A}">
  <dimension ref="A1:H41"/>
  <sheetViews>
    <sheetView topLeftCell="A16" zoomScaleNormal="100" workbookViewId="0">
      <selection activeCell="H3" sqref="H3"/>
    </sheetView>
  </sheetViews>
  <sheetFormatPr defaultRowHeight="16.5" x14ac:dyDescent="0.3"/>
  <cols>
    <col min="1" max="1" width="13.625" customWidth="1"/>
    <col min="2" max="2" width="9.875" customWidth="1"/>
    <col min="3" max="3" width="11.125" customWidth="1"/>
    <col min="4" max="4" width="16.125" customWidth="1"/>
    <col min="5" max="5" width="10.5" bestFit="1" customWidth="1"/>
    <col min="6" max="6" width="9.125" bestFit="1" customWidth="1"/>
    <col min="7" max="7" width="11.75" customWidth="1"/>
    <col min="8" max="8" width="12.375" customWidth="1"/>
  </cols>
  <sheetData>
    <row r="1" spans="1:8" ht="44.25" customHeight="1" x14ac:dyDescent="0.3">
      <c r="A1" s="91" t="s">
        <v>17</v>
      </c>
      <c r="B1" s="91"/>
      <c r="C1" s="91"/>
      <c r="D1" s="91"/>
      <c r="E1" s="91"/>
      <c r="F1" s="91"/>
      <c r="G1" s="91"/>
      <c r="H1" s="91"/>
    </row>
    <row r="2" spans="1:8" ht="26.25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ht="26.25" customHeight="1" x14ac:dyDescent="0.3">
      <c r="A3" s="87" t="s">
        <v>8</v>
      </c>
      <c r="B3" s="87" t="s">
        <v>9</v>
      </c>
      <c r="C3" s="1" t="s">
        <v>10</v>
      </c>
      <c r="D3" s="2">
        <v>2250920</v>
      </c>
      <c r="E3" s="2">
        <v>1590176</v>
      </c>
      <c r="F3" s="2">
        <v>397544</v>
      </c>
      <c r="G3" s="2">
        <v>263200</v>
      </c>
      <c r="H3" s="2">
        <v>660744</v>
      </c>
    </row>
    <row r="4" spans="1:8" ht="26.25" customHeight="1" x14ac:dyDescent="0.3">
      <c r="A4" s="87"/>
      <c r="B4" s="87"/>
      <c r="C4" s="1" t="s">
        <v>11</v>
      </c>
      <c r="D4" s="2">
        <v>2250920</v>
      </c>
      <c r="E4" s="2">
        <v>1749194</v>
      </c>
      <c r="F4" s="2">
        <v>238526</v>
      </c>
      <c r="G4" s="2">
        <v>263200</v>
      </c>
      <c r="H4" s="2">
        <v>501726</v>
      </c>
    </row>
    <row r="5" spans="1:8" ht="26.25" customHeight="1" x14ac:dyDescent="0.3">
      <c r="A5" s="87"/>
      <c r="B5" s="87"/>
      <c r="C5" s="1" t="s">
        <v>12</v>
      </c>
      <c r="D5" s="2">
        <v>2250920</v>
      </c>
      <c r="E5" s="2">
        <v>1828702</v>
      </c>
      <c r="F5" s="2">
        <v>159018</v>
      </c>
      <c r="G5" s="2">
        <v>263200</v>
      </c>
      <c r="H5" s="2">
        <v>422218</v>
      </c>
    </row>
    <row r="6" spans="1:8" ht="26.25" customHeight="1" x14ac:dyDescent="0.3">
      <c r="A6" s="87"/>
      <c r="B6" s="87" t="s">
        <v>13</v>
      </c>
      <c r="C6" s="1" t="s">
        <v>10</v>
      </c>
      <c r="D6" s="2">
        <v>2411700</v>
      </c>
      <c r="E6" s="2">
        <v>1703760</v>
      </c>
      <c r="F6" s="2">
        <v>425940</v>
      </c>
      <c r="G6" s="2">
        <v>282000</v>
      </c>
      <c r="H6" s="2">
        <v>707940</v>
      </c>
    </row>
    <row r="7" spans="1:8" ht="26.25" customHeight="1" x14ac:dyDescent="0.3">
      <c r="A7" s="87"/>
      <c r="B7" s="87"/>
      <c r="C7" s="1" t="s">
        <v>11</v>
      </c>
      <c r="D7" s="2">
        <v>2411700</v>
      </c>
      <c r="E7" s="2">
        <v>1874136</v>
      </c>
      <c r="F7" s="2">
        <v>255564</v>
      </c>
      <c r="G7" s="2">
        <v>282000</v>
      </c>
      <c r="H7" s="2">
        <v>537564</v>
      </c>
    </row>
    <row r="8" spans="1:8" ht="26.25" customHeight="1" x14ac:dyDescent="0.3">
      <c r="A8" s="87"/>
      <c r="B8" s="87"/>
      <c r="C8" s="1" t="s">
        <v>12</v>
      </c>
      <c r="D8" s="2">
        <v>2411700</v>
      </c>
      <c r="E8" s="2">
        <v>1959324</v>
      </c>
      <c r="F8" s="2">
        <v>170376</v>
      </c>
      <c r="G8" s="2">
        <v>282000</v>
      </c>
      <c r="H8" s="2">
        <v>452376</v>
      </c>
    </row>
    <row r="9" spans="1:8" ht="26.25" customHeight="1" x14ac:dyDescent="0.3">
      <c r="A9" s="87"/>
      <c r="B9" s="87" t="s">
        <v>14</v>
      </c>
      <c r="C9" s="1" t="s">
        <v>10</v>
      </c>
      <c r="D9" s="2">
        <v>2492090</v>
      </c>
      <c r="E9" s="2">
        <v>1760552</v>
      </c>
      <c r="F9" s="2">
        <v>440138</v>
      </c>
      <c r="G9" s="2">
        <v>291400</v>
      </c>
      <c r="H9" s="2">
        <v>731538</v>
      </c>
    </row>
    <row r="10" spans="1:8" ht="26.25" customHeight="1" x14ac:dyDescent="0.3">
      <c r="A10" s="87"/>
      <c r="B10" s="87"/>
      <c r="C10" s="1" t="s">
        <v>11</v>
      </c>
      <c r="D10" s="2">
        <v>2492090</v>
      </c>
      <c r="E10" s="2">
        <v>1936607</v>
      </c>
      <c r="F10" s="2">
        <v>264083</v>
      </c>
      <c r="G10" s="2">
        <v>291400</v>
      </c>
      <c r="H10" s="2">
        <v>555483</v>
      </c>
    </row>
    <row r="11" spans="1:8" ht="26.25" customHeight="1" x14ac:dyDescent="0.3">
      <c r="A11" s="87"/>
      <c r="B11" s="87"/>
      <c r="C11" s="1" t="s">
        <v>12</v>
      </c>
      <c r="D11" s="2">
        <v>2492090</v>
      </c>
      <c r="E11" s="2">
        <v>2024635</v>
      </c>
      <c r="F11" s="2">
        <v>176055</v>
      </c>
      <c r="G11" s="2">
        <v>291400</v>
      </c>
      <c r="H11" s="2">
        <v>467455</v>
      </c>
    </row>
    <row r="12" spans="1:8" ht="26.25" customHeight="1" x14ac:dyDescent="0.3">
      <c r="A12" s="76" t="s">
        <v>15</v>
      </c>
      <c r="B12" s="87" t="s">
        <v>9</v>
      </c>
      <c r="C12" s="1" t="s">
        <v>10</v>
      </c>
      <c r="D12" s="2">
        <v>2107560</v>
      </c>
      <c r="E12" s="2">
        <v>1475488</v>
      </c>
      <c r="F12" s="2">
        <v>368872</v>
      </c>
      <c r="G12" s="2">
        <v>263200</v>
      </c>
      <c r="H12" s="2">
        <v>632072</v>
      </c>
    </row>
    <row r="13" spans="1:8" ht="26.25" customHeight="1" x14ac:dyDescent="0.3">
      <c r="A13" s="76"/>
      <c r="B13" s="87"/>
      <c r="C13" s="1" t="s">
        <v>11</v>
      </c>
      <c r="D13" s="2">
        <v>2107560</v>
      </c>
      <c r="E13" s="2">
        <v>1623037</v>
      </c>
      <c r="F13" s="2">
        <v>221323</v>
      </c>
      <c r="G13" s="2">
        <v>263200</v>
      </c>
      <c r="H13" s="2">
        <v>484523</v>
      </c>
    </row>
    <row r="14" spans="1:8" ht="26.25" customHeight="1" x14ac:dyDescent="0.3">
      <c r="A14" s="76"/>
      <c r="B14" s="87"/>
      <c r="C14" s="1" t="s">
        <v>12</v>
      </c>
      <c r="D14" s="2">
        <v>2107560</v>
      </c>
      <c r="E14" s="2">
        <v>1696811</v>
      </c>
      <c r="F14" s="2">
        <v>147549</v>
      </c>
      <c r="G14" s="2">
        <v>263200</v>
      </c>
      <c r="H14" s="2">
        <v>410749</v>
      </c>
    </row>
    <row r="15" spans="1:8" ht="26.25" customHeight="1" x14ac:dyDescent="0.3">
      <c r="A15" s="76"/>
      <c r="B15" s="87" t="s">
        <v>13</v>
      </c>
      <c r="C15" s="1" t="s">
        <v>10</v>
      </c>
      <c r="D15" s="2">
        <v>2258100</v>
      </c>
      <c r="E15" s="2">
        <v>1580880</v>
      </c>
      <c r="F15" s="2">
        <v>395220</v>
      </c>
      <c r="G15" s="2">
        <v>282000</v>
      </c>
      <c r="H15" s="2">
        <v>677220</v>
      </c>
    </row>
    <row r="16" spans="1:8" ht="26.25" customHeight="1" x14ac:dyDescent="0.3">
      <c r="A16" s="76"/>
      <c r="B16" s="87"/>
      <c r="C16" s="1" t="s">
        <v>11</v>
      </c>
      <c r="D16" s="2">
        <v>2258100</v>
      </c>
      <c r="E16" s="2">
        <v>1738968</v>
      </c>
      <c r="F16" s="2">
        <v>237132</v>
      </c>
      <c r="G16" s="2">
        <v>282000</v>
      </c>
      <c r="H16" s="2">
        <v>519132</v>
      </c>
    </row>
    <row r="17" spans="1:8" ht="26.25" customHeight="1" x14ac:dyDescent="0.3">
      <c r="A17" s="76"/>
      <c r="B17" s="87"/>
      <c r="C17" s="1" t="s">
        <v>12</v>
      </c>
      <c r="D17" s="2">
        <v>2258100</v>
      </c>
      <c r="E17" s="2">
        <v>1818012</v>
      </c>
      <c r="F17" s="2">
        <v>158088</v>
      </c>
      <c r="G17" s="2">
        <v>282000</v>
      </c>
      <c r="H17" s="2">
        <v>440088</v>
      </c>
    </row>
    <row r="18" spans="1:8" ht="26.25" customHeight="1" x14ac:dyDescent="0.3">
      <c r="A18" s="76"/>
      <c r="B18" s="87" t="s">
        <v>14</v>
      </c>
      <c r="C18" s="1" t="s">
        <v>10</v>
      </c>
      <c r="D18" s="2">
        <v>2333370</v>
      </c>
      <c r="E18" s="2">
        <v>1633576</v>
      </c>
      <c r="F18" s="2">
        <v>408394</v>
      </c>
      <c r="G18" s="2">
        <v>291400</v>
      </c>
      <c r="H18" s="2">
        <v>699794</v>
      </c>
    </row>
    <row r="19" spans="1:8" ht="26.25" customHeight="1" x14ac:dyDescent="0.3">
      <c r="A19" s="76"/>
      <c r="B19" s="87"/>
      <c r="C19" s="1" t="s">
        <v>11</v>
      </c>
      <c r="D19" s="2">
        <v>2333370</v>
      </c>
      <c r="E19" s="2">
        <v>1796934</v>
      </c>
      <c r="F19" s="2">
        <v>245036</v>
      </c>
      <c r="G19" s="2">
        <v>291400</v>
      </c>
      <c r="H19" s="2">
        <v>536436</v>
      </c>
    </row>
    <row r="20" spans="1:8" ht="26.25" customHeight="1" x14ac:dyDescent="0.3">
      <c r="A20" s="76"/>
      <c r="B20" s="87"/>
      <c r="C20" s="1" t="s">
        <v>12</v>
      </c>
      <c r="D20" s="2">
        <v>2333370</v>
      </c>
      <c r="E20" s="2">
        <v>1878612</v>
      </c>
      <c r="F20" s="2">
        <v>163358</v>
      </c>
      <c r="G20" s="2">
        <v>291400</v>
      </c>
      <c r="H20" s="2">
        <v>454758</v>
      </c>
    </row>
    <row r="21" spans="1:8" ht="26.25" customHeight="1" x14ac:dyDescent="0.3">
      <c r="A21" s="88" t="s">
        <v>16</v>
      </c>
      <c r="B21" s="87" t="s">
        <v>9</v>
      </c>
      <c r="C21" s="1" t="s">
        <v>10</v>
      </c>
      <c r="D21" s="2">
        <v>1963920</v>
      </c>
      <c r="E21" s="2">
        <v>1360576</v>
      </c>
      <c r="F21" s="2">
        <v>340144</v>
      </c>
      <c r="G21" s="2">
        <v>263200</v>
      </c>
      <c r="H21" s="2">
        <v>603344</v>
      </c>
    </row>
    <row r="22" spans="1:8" ht="26.25" customHeight="1" x14ac:dyDescent="0.3">
      <c r="A22" s="89"/>
      <c r="B22" s="87"/>
      <c r="C22" s="1" t="s">
        <v>11</v>
      </c>
      <c r="D22" s="2">
        <v>1963920</v>
      </c>
      <c r="E22" s="2">
        <v>1496634</v>
      </c>
      <c r="F22" s="2">
        <v>204086</v>
      </c>
      <c r="G22" s="2">
        <v>263200</v>
      </c>
      <c r="H22" s="2">
        <v>467286</v>
      </c>
    </row>
    <row r="23" spans="1:8" ht="26.25" customHeight="1" x14ac:dyDescent="0.3">
      <c r="A23" s="89"/>
      <c r="B23" s="87"/>
      <c r="C23" s="1" t="s">
        <v>12</v>
      </c>
      <c r="D23" s="2">
        <v>1963920</v>
      </c>
      <c r="E23" s="2">
        <v>1564662</v>
      </c>
      <c r="F23" s="2">
        <v>136058</v>
      </c>
      <c r="G23" s="2">
        <v>263200</v>
      </c>
      <c r="H23" s="2">
        <v>399258</v>
      </c>
    </row>
    <row r="24" spans="1:8" ht="26.25" customHeight="1" x14ac:dyDescent="0.3">
      <c r="A24" s="89"/>
      <c r="B24" s="87" t="s">
        <v>13</v>
      </c>
      <c r="C24" s="1" t="s">
        <v>10</v>
      </c>
      <c r="D24" s="2">
        <v>2104200</v>
      </c>
      <c r="E24" s="2">
        <v>1457760</v>
      </c>
      <c r="F24" s="2">
        <v>364440</v>
      </c>
      <c r="G24" s="2">
        <v>282000</v>
      </c>
      <c r="H24" s="2">
        <v>646440</v>
      </c>
    </row>
    <row r="25" spans="1:8" ht="26.25" customHeight="1" x14ac:dyDescent="0.3">
      <c r="A25" s="89"/>
      <c r="B25" s="87"/>
      <c r="C25" s="1" t="s">
        <v>11</v>
      </c>
      <c r="D25" s="2">
        <v>2104200</v>
      </c>
      <c r="E25" s="2">
        <v>1603536</v>
      </c>
      <c r="F25" s="2">
        <v>218664</v>
      </c>
      <c r="G25" s="2">
        <v>282000</v>
      </c>
      <c r="H25" s="2">
        <v>500664</v>
      </c>
    </row>
    <row r="26" spans="1:8" ht="26.25" customHeight="1" x14ac:dyDescent="0.3">
      <c r="A26" s="89"/>
      <c r="B26" s="87"/>
      <c r="C26" s="1" t="s">
        <v>12</v>
      </c>
      <c r="D26" s="2">
        <v>2104200</v>
      </c>
      <c r="E26" s="2">
        <v>1676424</v>
      </c>
      <c r="F26" s="2">
        <v>145776</v>
      </c>
      <c r="G26" s="2">
        <v>282000</v>
      </c>
      <c r="H26" s="2">
        <v>427776</v>
      </c>
    </row>
    <row r="27" spans="1:8" ht="26.25" customHeight="1" x14ac:dyDescent="0.3">
      <c r="A27" s="89"/>
      <c r="B27" s="87" t="s">
        <v>14</v>
      </c>
      <c r="C27" s="1" t="s">
        <v>10</v>
      </c>
      <c r="D27" s="2">
        <v>2174340</v>
      </c>
      <c r="E27" s="2">
        <v>1506352</v>
      </c>
      <c r="F27" s="2">
        <v>376588</v>
      </c>
      <c r="G27" s="2">
        <v>291400</v>
      </c>
      <c r="H27" s="2">
        <v>667988</v>
      </c>
    </row>
    <row r="28" spans="1:8" ht="26.25" customHeight="1" x14ac:dyDescent="0.3">
      <c r="A28" s="89"/>
      <c r="B28" s="87"/>
      <c r="C28" s="1" t="s">
        <v>11</v>
      </c>
      <c r="D28" s="2">
        <v>2174340</v>
      </c>
      <c r="E28" s="2">
        <v>1656987</v>
      </c>
      <c r="F28" s="2">
        <v>225953</v>
      </c>
      <c r="G28" s="2">
        <v>291400</v>
      </c>
      <c r="H28" s="2">
        <v>517353</v>
      </c>
    </row>
    <row r="29" spans="1:8" ht="26.25" customHeight="1" x14ac:dyDescent="0.3">
      <c r="A29" s="90"/>
      <c r="B29" s="87"/>
      <c r="C29" s="1" t="s">
        <v>12</v>
      </c>
      <c r="D29" s="2">
        <v>2174340</v>
      </c>
      <c r="E29" s="2">
        <v>1732305</v>
      </c>
      <c r="F29" s="2">
        <v>150635</v>
      </c>
      <c r="G29" s="2">
        <v>291400</v>
      </c>
      <c r="H29" s="2">
        <v>442035</v>
      </c>
    </row>
    <row r="31" spans="1:8" x14ac:dyDescent="0.3">
      <c r="A31" t="s">
        <v>18</v>
      </c>
    </row>
    <row r="32" spans="1:8" x14ac:dyDescent="0.3">
      <c r="A32" t="s">
        <v>19</v>
      </c>
    </row>
    <row r="34" spans="1:8" ht="33" x14ac:dyDescent="0.3">
      <c r="A34" s="4" t="s">
        <v>20</v>
      </c>
      <c r="B34" s="4" t="s">
        <v>40</v>
      </c>
      <c r="C34" s="86" t="s">
        <v>21</v>
      </c>
      <c r="D34" s="86"/>
      <c r="E34" s="86"/>
      <c r="F34" s="86"/>
      <c r="G34" s="86"/>
      <c r="H34" s="86"/>
    </row>
    <row r="35" spans="1:8" ht="46.5" customHeight="1" x14ac:dyDescent="0.3">
      <c r="A35" s="3" t="s">
        <v>22</v>
      </c>
      <c r="B35" s="3" t="s">
        <v>23</v>
      </c>
      <c r="C35" s="76" t="s">
        <v>24</v>
      </c>
      <c r="D35" s="76"/>
      <c r="E35" s="76"/>
      <c r="F35" s="76"/>
      <c r="G35" s="76"/>
      <c r="H35" s="76"/>
    </row>
    <row r="36" spans="1:8" ht="46.5" customHeight="1" x14ac:dyDescent="0.3">
      <c r="A36" s="3" t="s">
        <v>25</v>
      </c>
      <c r="B36" s="3" t="s">
        <v>26</v>
      </c>
      <c r="C36" s="76" t="s">
        <v>27</v>
      </c>
      <c r="D36" s="76"/>
      <c r="E36" s="76"/>
      <c r="F36" s="76"/>
      <c r="G36" s="76"/>
      <c r="H36" s="76"/>
    </row>
    <row r="37" spans="1:8" ht="46.5" customHeight="1" x14ac:dyDescent="0.3">
      <c r="A37" s="3" t="s">
        <v>28</v>
      </c>
      <c r="B37" s="3" t="s">
        <v>29</v>
      </c>
      <c r="C37" s="76" t="s">
        <v>30</v>
      </c>
      <c r="D37" s="76"/>
      <c r="E37" s="76"/>
      <c r="F37" s="76"/>
      <c r="G37" s="76"/>
      <c r="H37" s="76"/>
    </row>
    <row r="38" spans="1:8" ht="46.5" customHeight="1" x14ac:dyDescent="0.3">
      <c r="A38" s="76" t="s">
        <v>31</v>
      </c>
      <c r="B38" s="76" t="s">
        <v>32</v>
      </c>
      <c r="C38" s="76" t="s">
        <v>33</v>
      </c>
      <c r="D38" s="76"/>
      <c r="E38" s="76"/>
      <c r="F38" s="76"/>
      <c r="G38" s="76"/>
      <c r="H38" s="76"/>
    </row>
    <row r="39" spans="1:8" ht="46.5" customHeight="1" x14ac:dyDescent="0.3">
      <c r="A39" s="76"/>
      <c r="B39" s="76"/>
      <c r="C39" s="76" t="s">
        <v>34</v>
      </c>
      <c r="D39" s="76"/>
      <c r="E39" s="76"/>
      <c r="F39" s="76"/>
      <c r="G39" s="76"/>
      <c r="H39" s="76"/>
    </row>
    <row r="40" spans="1:8" ht="46.5" customHeight="1" x14ac:dyDescent="0.3">
      <c r="A40" s="3" t="s">
        <v>35</v>
      </c>
      <c r="B40" s="3" t="s">
        <v>36</v>
      </c>
      <c r="C40" s="76" t="s">
        <v>37</v>
      </c>
      <c r="D40" s="76"/>
      <c r="E40" s="76"/>
      <c r="F40" s="76"/>
      <c r="G40" s="76"/>
      <c r="H40" s="76"/>
    </row>
    <row r="41" spans="1:8" ht="46.5" customHeight="1" x14ac:dyDescent="0.3">
      <c r="A41" s="3" t="s">
        <v>38</v>
      </c>
      <c r="B41" s="3" t="s">
        <v>36</v>
      </c>
      <c r="C41" s="76" t="s">
        <v>39</v>
      </c>
      <c r="D41" s="76"/>
      <c r="E41" s="76"/>
      <c r="F41" s="76"/>
      <c r="G41" s="76"/>
      <c r="H41" s="76"/>
    </row>
  </sheetData>
  <mergeCells count="23">
    <mergeCell ref="A12:A20"/>
    <mergeCell ref="B12:B14"/>
    <mergeCell ref="B15:B17"/>
    <mergeCell ref="B18:B20"/>
    <mergeCell ref="A1:H1"/>
    <mergeCell ref="A3:A11"/>
    <mergeCell ref="B3:B5"/>
    <mergeCell ref="B6:B8"/>
    <mergeCell ref="B9:B11"/>
    <mergeCell ref="B21:B23"/>
    <mergeCell ref="B24:B26"/>
    <mergeCell ref="B27:B29"/>
    <mergeCell ref="A21:A29"/>
    <mergeCell ref="A38:A39"/>
    <mergeCell ref="B38:B39"/>
    <mergeCell ref="C40:H40"/>
    <mergeCell ref="C41:H41"/>
    <mergeCell ref="C35:H35"/>
    <mergeCell ref="C34:H34"/>
    <mergeCell ref="C36:H36"/>
    <mergeCell ref="C37:H37"/>
    <mergeCell ref="C38:H38"/>
    <mergeCell ref="C39:H39"/>
  </mergeCells>
  <phoneticPr fontId="1" type="noConversion"/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2022년</vt:lpstr>
      <vt:lpstr>2021년</vt:lpstr>
      <vt:lpstr>2020년</vt:lpstr>
      <vt:lpstr>'2022년'!Print_Area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해오름요양원</dc:creator>
  <cp:lastModifiedBy>해오름요양원</cp:lastModifiedBy>
  <cp:lastPrinted>2021-12-12T00:51:46Z</cp:lastPrinted>
  <dcterms:created xsi:type="dcterms:W3CDTF">2020-12-21T02:01:31Z</dcterms:created>
  <dcterms:modified xsi:type="dcterms:W3CDTF">2021-12-12T00:51:48Z</dcterms:modified>
</cp:coreProperties>
</file>