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570" windowHeight="660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E41" i="1" l="1"/>
  <c r="E40" i="1"/>
  <c r="E39" i="1"/>
  <c r="E38" i="1"/>
  <c r="F39" i="1" s="1"/>
  <c r="E37" i="1"/>
  <c r="E36" i="1"/>
  <c r="D34" i="1"/>
  <c r="F34" i="1" s="1"/>
  <c r="H34" i="1" s="1"/>
  <c r="D33" i="1"/>
  <c r="F33" i="1" s="1"/>
  <c r="H33" i="1" s="1"/>
  <c r="D32" i="1"/>
  <c r="F32" i="1" s="1"/>
  <c r="H32" i="1" s="1"/>
  <c r="D31" i="1"/>
  <c r="F31" i="1" s="1"/>
  <c r="H31" i="1" s="1"/>
  <c r="D30" i="1"/>
  <c r="F30" i="1" s="1"/>
  <c r="H30" i="1" s="1"/>
  <c r="D29" i="1"/>
  <c r="F29" i="1" s="1"/>
  <c r="H29" i="1" s="1"/>
  <c r="D28" i="1"/>
  <c r="F28" i="1" s="1"/>
  <c r="H28" i="1" s="1"/>
  <c r="D27" i="1"/>
  <c r="F27" i="1" s="1"/>
  <c r="H27" i="1" s="1"/>
  <c r="D26" i="1"/>
  <c r="F26" i="1" s="1"/>
  <c r="H26" i="1" s="1"/>
  <c r="D23" i="1"/>
  <c r="F23" i="1" s="1"/>
  <c r="H23" i="1" s="1"/>
  <c r="D22" i="1"/>
  <c r="F22" i="1" s="1"/>
  <c r="H22" i="1" s="1"/>
  <c r="D21" i="1"/>
  <c r="F21" i="1" s="1"/>
  <c r="H21" i="1" s="1"/>
  <c r="D20" i="1"/>
  <c r="F20" i="1" s="1"/>
  <c r="H20" i="1" s="1"/>
  <c r="D19" i="1"/>
  <c r="F19" i="1" s="1"/>
  <c r="H19" i="1" s="1"/>
  <c r="D18" i="1"/>
  <c r="F18" i="1" s="1"/>
  <c r="H18" i="1" s="1"/>
  <c r="D17" i="1"/>
  <c r="F17" i="1" s="1"/>
  <c r="H17" i="1" s="1"/>
  <c r="D16" i="1"/>
  <c r="F16" i="1" s="1"/>
  <c r="H16" i="1" s="1"/>
  <c r="D15" i="1"/>
  <c r="F15" i="1" s="1"/>
  <c r="H15" i="1" s="1"/>
  <c r="D12" i="1"/>
  <c r="F12" i="1" s="1"/>
  <c r="H12" i="1" s="1"/>
  <c r="D11" i="1"/>
  <c r="F11" i="1" s="1"/>
  <c r="H11" i="1" s="1"/>
  <c r="D10" i="1"/>
  <c r="F10" i="1" s="1"/>
  <c r="H10" i="1" s="1"/>
  <c r="D9" i="1"/>
  <c r="F9" i="1" s="1"/>
  <c r="H9" i="1" s="1"/>
  <c r="D8" i="1"/>
  <c r="F8" i="1" s="1"/>
  <c r="H8" i="1" s="1"/>
  <c r="D7" i="1"/>
  <c r="F7" i="1" s="1"/>
  <c r="H7" i="1" s="1"/>
  <c r="D6" i="1"/>
  <c r="F6" i="1" s="1"/>
  <c r="H6" i="1" s="1"/>
  <c r="D5" i="1"/>
  <c r="F5" i="1" s="1"/>
  <c r="H5" i="1" s="1"/>
  <c r="D4" i="1"/>
  <c r="F4" i="1" s="1"/>
  <c r="H4" i="1" s="1"/>
  <c r="F41" i="1" l="1"/>
  <c r="F37" i="1"/>
  <c r="E4" i="1"/>
  <c r="E5" i="1"/>
  <c r="E6" i="1"/>
  <c r="E7" i="1"/>
  <c r="E8" i="1"/>
  <c r="E9" i="1"/>
  <c r="E10" i="1"/>
  <c r="E11" i="1"/>
  <c r="E12" i="1"/>
  <c r="E15" i="1"/>
  <c r="E16" i="1"/>
  <c r="E17" i="1"/>
  <c r="E18" i="1"/>
  <c r="E19" i="1"/>
  <c r="E20" i="1"/>
  <c r="E21" i="1"/>
  <c r="E22" i="1"/>
  <c r="E23" i="1"/>
  <c r="E26" i="1"/>
  <c r="E27" i="1"/>
  <c r="E28" i="1"/>
  <c r="E29" i="1"/>
  <c r="E30" i="1"/>
  <c r="E31" i="1"/>
  <c r="E32" i="1"/>
  <c r="E33" i="1"/>
  <c r="E34" i="1"/>
</calcChain>
</file>

<file path=xl/sharedStrings.xml><?xml version="1.0" encoding="utf-8"?>
<sst xmlns="http://schemas.openxmlformats.org/spreadsheetml/2006/main" count="70" uniqueCount="25">
  <si>
    <t>일반(공단 80% 본인 20%)</t>
    <phoneticPr fontId="3" type="noConversion"/>
  </si>
  <si>
    <t>등급</t>
  </si>
  <si>
    <t>1일수가</t>
  </si>
  <si>
    <t>기준</t>
  </si>
  <si>
    <t>총합계</t>
  </si>
  <si>
    <t>공단부담금</t>
  </si>
  <si>
    <t>본인부담금</t>
  </si>
  <si>
    <t>비급여</t>
  </si>
  <si>
    <t>자부담</t>
  </si>
  <si>
    <t>1등급</t>
  </si>
  <si>
    <t>30일</t>
  </si>
  <si>
    <t>31일</t>
    <phoneticPr fontId="3" type="noConversion"/>
  </si>
  <si>
    <t>28일</t>
    <phoneticPr fontId="3" type="noConversion"/>
  </si>
  <si>
    <t>2등급</t>
  </si>
  <si>
    <t>31일</t>
  </si>
  <si>
    <t>28일</t>
    <phoneticPr fontId="3" type="noConversion"/>
  </si>
  <si>
    <t>3등급
4등급
5등급</t>
    <phoneticPr fontId="3" type="noConversion"/>
  </si>
  <si>
    <t>경감(공단 88% 본인12%)</t>
    <phoneticPr fontId="3" type="noConversion"/>
  </si>
  <si>
    <t>3등급
4등급
5등급</t>
    <phoneticPr fontId="3" type="noConversion"/>
  </si>
  <si>
    <t>경감(공단 92% 본인 8%)</t>
    <phoneticPr fontId="3" type="noConversion"/>
  </si>
  <si>
    <t>식재료</t>
    <phoneticPr fontId="3" type="noConversion"/>
  </si>
  <si>
    <t>30일</t>
    <phoneticPr fontId="3" type="noConversion"/>
  </si>
  <si>
    <t>간식비</t>
    <phoneticPr fontId="3" type="noConversion"/>
  </si>
  <si>
    <t>위의 금액외에 약제비 및 병원진료비는 별도개인부담입니다.</t>
    <phoneticPr fontId="3" type="noConversion"/>
  </si>
  <si>
    <t>2021년 장기요양 월 이용료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</si>
</sst>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6"/>
      <color rgb="FFFF0000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1"/>
      <color theme="1"/>
      <name val="굴림체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42" fontId="0" fillId="0" borderId="0" xfId="0" applyNumberFormat="1">
      <alignment vertical="center"/>
    </xf>
    <xf numFmtId="0" fontId="0" fillId="0" borderId="24" xfId="0" applyBorder="1">
      <alignment vertical="center"/>
    </xf>
    <xf numFmtId="42" fontId="0" fillId="0" borderId="25" xfId="0" applyNumberFormat="1" applyBorder="1">
      <alignment vertical="center"/>
    </xf>
    <xf numFmtId="0" fontId="0" fillId="0" borderId="27" xfId="0" applyBorder="1">
      <alignment vertical="center"/>
    </xf>
    <xf numFmtId="42" fontId="0" fillId="0" borderId="28" xfId="0" applyNumberFormat="1" applyBorder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3" fontId="0" fillId="0" borderId="5" xfId="0" applyNumberFormat="1" applyFont="1" applyBorder="1" applyAlignment="1">
      <alignment horizontal="center" vertical="center"/>
    </xf>
    <xf numFmtId="42" fontId="0" fillId="0" borderId="5" xfId="0" applyNumberFormat="1" applyFont="1" applyBorder="1" applyAlignment="1">
      <alignment horizontal="center" vertical="center"/>
    </xf>
    <xf numFmtId="42" fontId="0" fillId="0" borderId="5" xfId="1" applyNumberFormat="1" applyFont="1" applyBorder="1" applyAlignment="1">
      <alignment horizontal="center" vertical="center"/>
    </xf>
    <xf numFmtId="42" fontId="0" fillId="0" borderId="6" xfId="0" applyNumberFormat="1" applyFont="1" applyBorder="1" applyAlignment="1">
      <alignment horizontal="center" vertical="center"/>
    </xf>
    <xf numFmtId="3" fontId="0" fillId="0" borderId="9" xfId="0" applyNumberFormat="1" applyFont="1" applyBorder="1" applyAlignment="1">
      <alignment horizontal="center" vertical="center"/>
    </xf>
    <xf numFmtId="41" fontId="0" fillId="0" borderId="9" xfId="1" applyNumberFormat="1" applyFont="1" applyBorder="1">
      <alignment vertical="center"/>
    </xf>
    <xf numFmtId="41" fontId="0" fillId="0" borderId="8" xfId="1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41" fontId="0" fillId="0" borderId="13" xfId="1" applyNumberFormat="1" applyFont="1" applyBorder="1">
      <alignment vertical="center"/>
    </xf>
    <xf numFmtId="41" fontId="0" fillId="0" borderId="13" xfId="1" applyNumberFormat="1" applyFont="1" applyBorder="1" applyAlignment="1">
      <alignment horizontal="center" vertical="center"/>
    </xf>
    <xf numFmtId="41" fontId="0" fillId="0" borderId="14" xfId="0" applyNumberFormat="1" applyFont="1" applyBorder="1" applyAlignment="1">
      <alignment horizontal="center" vertical="center"/>
    </xf>
    <xf numFmtId="41" fontId="0" fillId="0" borderId="5" xfId="1" applyNumberFormat="1" applyFont="1" applyBorder="1">
      <alignment vertical="center"/>
    </xf>
    <xf numFmtId="41" fontId="0" fillId="0" borderId="5" xfId="1" applyNumberFormat="1" applyFont="1" applyBorder="1" applyAlignment="1">
      <alignment horizontal="center" vertical="center"/>
    </xf>
    <xf numFmtId="41" fontId="0" fillId="0" borderId="6" xfId="0" applyNumberFormat="1" applyFont="1" applyBorder="1" applyAlignment="1">
      <alignment horizontal="center" vertical="center"/>
    </xf>
    <xf numFmtId="3" fontId="0" fillId="0" borderId="18" xfId="0" applyNumberFormat="1" applyFont="1" applyBorder="1" applyAlignment="1">
      <alignment horizontal="center" vertical="center"/>
    </xf>
    <xf numFmtId="41" fontId="0" fillId="0" borderId="18" xfId="1" applyNumberFormat="1" applyFont="1" applyBorder="1">
      <alignment vertical="center"/>
    </xf>
    <xf numFmtId="41" fontId="0" fillId="0" borderId="8" xfId="1" applyNumberFormat="1" applyFont="1" applyBorder="1">
      <alignment vertical="center"/>
    </xf>
    <xf numFmtId="41" fontId="0" fillId="0" borderId="8" xfId="0" applyNumberFormat="1" applyFont="1" applyBorder="1" applyAlignment="1">
      <alignment horizontal="center" vertical="center"/>
    </xf>
    <xf numFmtId="41" fontId="0" fillId="0" borderId="13" xfId="0" applyNumberFormat="1" applyFont="1" applyBorder="1" applyAlignment="1">
      <alignment horizontal="center" vertical="center"/>
    </xf>
    <xf numFmtId="41" fontId="0" fillId="0" borderId="5" xfId="0" applyNumberFormat="1" applyFont="1" applyBorder="1" applyAlignment="1">
      <alignment horizontal="center" vertical="center"/>
    </xf>
    <xf numFmtId="41" fontId="0" fillId="0" borderId="18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3" fontId="0" fillId="4" borderId="9" xfId="0" applyNumberFormat="1" applyFont="1" applyFill="1" applyBorder="1" applyAlignment="1">
      <alignment horizontal="center" vertical="center"/>
    </xf>
    <xf numFmtId="41" fontId="0" fillId="4" borderId="9" xfId="1" applyNumberFormat="1" applyFont="1" applyFill="1" applyBorder="1">
      <alignment vertical="center"/>
    </xf>
    <xf numFmtId="0" fontId="0" fillId="4" borderId="13" xfId="0" applyFont="1" applyFill="1" applyBorder="1" applyAlignment="1">
      <alignment horizontal="center" vertical="center"/>
    </xf>
    <xf numFmtId="41" fontId="0" fillId="4" borderId="13" xfId="1" applyNumberFormat="1" applyFont="1" applyFill="1" applyBorder="1">
      <alignment vertical="center"/>
    </xf>
    <xf numFmtId="41" fontId="0" fillId="4" borderId="14" xfId="0" applyNumberFormat="1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41" fontId="0" fillId="4" borderId="5" xfId="1" applyNumberFormat="1" applyFont="1" applyFill="1" applyBorder="1">
      <alignment vertical="center"/>
    </xf>
    <xf numFmtId="41" fontId="0" fillId="4" borderId="23" xfId="0" applyNumberFormat="1" applyFont="1" applyFill="1" applyBorder="1" applyAlignment="1">
      <alignment horizontal="center" vertical="center"/>
    </xf>
    <xf numFmtId="41" fontId="0" fillId="4" borderId="18" xfId="1" applyNumberFormat="1" applyFont="1" applyFill="1" applyBorder="1">
      <alignment vertical="center"/>
    </xf>
    <xf numFmtId="41" fontId="0" fillId="4" borderId="18" xfId="0" applyNumberFormat="1" applyFont="1" applyFill="1" applyBorder="1" applyAlignment="1">
      <alignment horizontal="center" vertical="center"/>
    </xf>
    <xf numFmtId="41" fontId="0" fillId="4" borderId="13" xfId="0" applyNumberFormat="1" applyFont="1" applyFill="1" applyBorder="1" applyAlignment="1">
      <alignment horizontal="center" vertical="center"/>
    </xf>
    <xf numFmtId="41" fontId="0" fillId="4" borderId="5" xfId="0" applyNumberFormat="1" applyFont="1" applyFill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41" fontId="7" fillId="0" borderId="10" xfId="0" applyNumberFormat="1" applyFont="1" applyBorder="1" applyAlignment="1">
      <alignment horizontal="center" vertical="center"/>
    </xf>
    <xf numFmtId="3" fontId="6" fillId="0" borderId="13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3" fontId="6" fillId="0" borderId="18" xfId="0" applyNumberFormat="1" applyFont="1" applyBorder="1" applyAlignment="1">
      <alignment horizontal="center" vertical="center"/>
    </xf>
    <xf numFmtId="41" fontId="7" fillId="0" borderId="19" xfId="0" applyNumberFormat="1" applyFont="1" applyBorder="1" applyAlignment="1">
      <alignment horizontal="center" vertical="center"/>
    </xf>
    <xf numFmtId="3" fontId="6" fillId="4" borderId="9" xfId="0" applyNumberFormat="1" applyFont="1" applyFill="1" applyBorder="1" applyAlignment="1">
      <alignment horizontal="center" vertical="center"/>
    </xf>
    <xf numFmtId="41" fontId="7" fillId="4" borderId="22" xfId="0" applyNumberFormat="1" applyFont="1" applyFill="1" applyBorder="1" applyAlignment="1">
      <alignment horizontal="center" vertical="center"/>
    </xf>
    <xf numFmtId="3" fontId="6" fillId="4" borderId="13" xfId="0" applyNumberFormat="1" applyFont="1" applyFill="1" applyBorder="1" applyAlignment="1">
      <alignment horizontal="center" vertical="center"/>
    </xf>
    <xf numFmtId="3" fontId="6" fillId="4" borderId="5" xfId="0" applyNumberFormat="1" applyFont="1" applyFill="1" applyBorder="1" applyAlignment="1">
      <alignment horizontal="center" vertical="center"/>
    </xf>
    <xf numFmtId="41" fontId="7" fillId="0" borderId="22" xfId="0" applyNumberFormat="1" applyFont="1" applyBorder="1" applyAlignment="1">
      <alignment horizontal="center" vertical="center"/>
    </xf>
    <xf numFmtId="3" fontId="6" fillId="4" borderId="18" xfId="0" applyNumberFormat="1" applyFont="1" applyFill="1" applyBorder="1" applyAlignment="1">
      <alignment horizontal="center" vertical="center"/>
    </xf>
    <xf numFmtId="42" fontId="0" fillId="0" borderId="26" xfId="1" applyNumberFormat="1" applyFont="1" applyBorder="1" applyAlignment="1">
      <alignment horizontal="center" vertical="center"/>
    </xf>
    <xf numFmtId="42" fontId="0" fillId="0" borderId="29" xfId="1" applyNumberFormat="1" applyFont="1" applyBorder="1" applyAlignment="1">
      <alignment horizontal="center" vertical="center"/>
    </xf>
    <xf numFmtId="0" fontId="0" fillId="4" borderId="21" xfId="0" applyFont="1" applyFill="1" applyBorder="1" applyAlignment="1">
      <alignment horizontal="center" vertical="center" wrapText="1"/>
    </xf>
    <xf numFmtId="0" fontId="0" fillId="4" borderId="20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3" fontId="0" fillId="4" borderId="9" xfId="0" applyNumberFormat="1" applyFont="1" applyFill="1" applyBorder="1" applyAlignment="1">
      <alignment horizontal="center" vertical="center"/>
    </xf>
    <xf numFmtId="3" fontId="0" fillId="4" borderId="13" xfId="0" applyNumberFormat="1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3" fontId="0" fillId="0" borderId="8" xfId="0" applyNumberFormat="1" applyFont="1" applyBorder="1" applyAlignment="1">
      <alignment horizontal="center" vertical="center"/>
    </xf>
    <xf numFmtId="3" fontId="0" fillId="0" borderId="12" xfId="0" applyNumberFormat="1" applyFont="1" applyBorder="1" applyAlignment="1">
      <alignment horizontal="center" vertical="center"/>
    </xf>
    <xf numFmtId="3" fontId="0" fillId="0" borderId="16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sqref="A1:H1"/>
    </sheetView>
  </sheetViews>
  <sheetFormatPr defaultRowHeight="16.5" x14ac:dyDescent="0.3"/>
  <cols>
    <col min="1" max="1" width="7" customWidth="1"/>
    <col min="2" max="2" width="7.625" customWidth="1"/>
    <col min="3" max="3" width="9.375" customWidth="1"/>
    <col min="4" max="5" width="13" customWidth="1"/>
    <col min="6" max="6" width="12.375" customWidth="1"/>
    <col min="7" max="7" width="11.5" customWidth="1"/>
    <col min="8" max="8" width="13" customWidth="1"/>
  </cols>
  <sheetData>
    <row r="1" spans="1:8" ht="34.5" thickBot="1" x14ac:dyDescent="0.35">
      <c r="A1" s="73" t="s">
        <v>24</v>
      </c>
      <c r="B1" s="74"/>
      <c r="C1" s="74"/>
      <c r="D1" s="74"/>
      <c r="E1" s="74"/>
      <c r="F1" s="74"/>
      <c r="G1" s="74"/>
      <c r="H1" s="74"/>
    </row>
    <row r="2" spans="1:8" x14ac:dyDescent="0.3">
      <c r="A2" s="75" t="s">
        <v>0</v>
      </c>
      <c r="B2" s="76"/>
      <c r="C2" s="76"/>
      <c r="D2" s="76"/>
      <c r="E2" s="76"/>
      <c r="F2" s="76"/>
      <c r="G2" s="76"/>
      <c r="H2" s="77"/>
    </row>
    <row r="3" spans="1:8" ht="17.25" thickBot="1" x14ac:dyDescent="0.35">
      <c r="A3" s="6" t="s">
        <v>1</v>
      </c>
      <c r="B3" s="7" t="s">
        <v>2</v>
      </c>
      <c r="C3" s="7" t="s">
        <v>3</v>
      </c>
      <c r="D3" s="8" t="s">
        <v>4</v>
      </c>
      <c r="E3" s="9" t="s">
        <v>5</v>
      </c>
      <c r="F3" s="9" t="s">
        <v>6</v>
      </c>
      <c r="G3" s="10" t="s">
        <v>7</v>
      </c>
      <c r="H3" s="11" t="s">
        <v>8</v>
      </c>
    </row>
    <row r="4" spans="1:8" x14ac:dyDescent="0.3">
      <c r="A4" s="65" t="s">
        <v>9</v>
      </c>
      <c r="B4" s="68">
        <v>71900</v>
      </c>
      <c r="C4" s="12" t="s">
        <v>10</v>
      </c>
      <c r="D4" s="42">
        <f>B4*30</f>
        <v>2157000</v>
      </c>
      <c r="E4" s="13">
        <f>ROUND(D4*80%,-1)</f>
        <v>1725600</v>
      </c>
      <c r="F4" s="13">
        <f>ROUND(D4*20%,-1)</f>
        <v>431400</v>
      </c>
      <c r="G4" s="14">
        <v>255000</v>
      </c>
      <c r="H4" s="43">
        <f t="shared" ref="H4:H12" si="0">SUM(F4:G4)</f>
        <v>686400</v>
      </c>
    </row>
    <row r="5" spans="1:8" x14ac:dyDescent="0.3">
      <c r="A5" s="66"/>
      <c r="B5" s="69"/>
      <c r="C5" s="15" t="s">
        <v>11</v>
      </c>
      <c r="D5" s="44">
        <f>B4*31</f>
        <v>2228900</v>
      </c>
      <c r="E5" s="16">
        <f t="shared" ref="E5:E12" si="1">ROUND(D5*80%,-1)</f>
        <v>1783120</v>
      </c>
      <c r="F5" s="16">
        <f t="shared" ref="F5:F12" si="2">ROUND(D5*20%,-1)</f>
        <v>445780</v>
      </c>
      <c r="G5" s="17">
        <v>263500</v>
      </c>
      <c r="H5" s="18">
        <f t="shared" si="0"/>
        <v>709280</v>
      </c>
    </row>
    <row r="6" spans="1:8" ht="17.25" thickBot="1" x14ac:dyDescent="0.35">
      <c r="A6" s="67"/>
      <c r="B6" s="70"/>
      <c r="C6" s="7" t="s">
        <v>12</v>
      </c>
      <c r="D6" s="45">
        <f>B4*28</f>
        <v>2013200</v>
      </c>
      <c r="E6" s="19">
        <f t="shared" si="1"/>
        <v>1610560</v>
      </c>
      <c r="F6" s="19">
        <f t="shared" si="2"/>
        <v>402640</v>
      </c>
      <c r="G6" s="20">
        <v>238000</v>
      </c>
      <c r="H6" s="21">
        <f t="shared" si="0"/>
        <v>640640</v>
      </c>
    </row>
    <row r="7" spans="1:8" x14ac:dyDescent="0.3">
      <c r="A7" s="78" t="s">
        <v>13</v>
      </c>
      <c r="B7" s="69">
        <v>66710</v>
      </c>
      <c r="C7" s="22" t="s">
        <v>10</v>
      </c>
      <c r="D7" s="46">
        <f>B7*30</f>
        <v>2001300</v>
      </c>
      <c r="E7" s="23">
        <f t="shared" si="1"/>
        <v>1601040</v>
      </c>
      <c r="F7" s="23">
        <f t="shared" si="2"/>
        <v>400260</v>
      </c>
      <c r="G7" s="14">
        <v>255000</v>
      </c>
      <c r="H7" s="47">
        <f t="shared" si="0"/>
        <v>655260</v>
      </c>
    </row>
    <row r="8" spans="1:8" x14ac:dyDescent="0.3">
      <c r="A8" s="79"/>
      <c r="B8" s="69"/>
      <c r="C8" s="15" t="s">
        <v>14</v>
      </c>
      <c r="D8" s="44">
        <f>B7*31</f>
        <v>2068010</v>
      </c>
      <c r="E8" s="16">
        <f t="shared" si="1"/>
        <v>1654410</v>
      </c>
      <c r="F8" s="16">
        <f t="shared" si="2"/>
        <v>413600</v>
      </c>
      <c r="G8" s="17">
        <v>263500</v>
      </c>
      <c r="H8" s="18">
        <f t="shared" si="0"/>
        <v>677100</v>
      </c>
    </row>
    <row r="9" spans="1:8" ht="17.25" thickBot="1" x14ac:dyDescent="0.35">
      <c r="A9" s="80"/>
      <c r="B9" s="70"/>
      <c r="C9" s="7" t="s">
        <v>15</v>
      </c>
      <c r="D9" s="45">
        <f>52040*28</f>
        <v>1457120</v>
      </c>
      <c r="E9" s="19">
        <f t="shared" si="1"/>
        <v>1165700</v>
      </c>
      <c r="F9" s="19">
        <f t="shared" si="2"/>
        <v>291420</v>
      </c>
      <c r="G9" s="20">
        <v>238000</v>
      </c>
      <c r="H9" s="21">
        <f t="shared" si="0"/>
        <v>529420</v>
      </c>
    </row>
    <row r="10" spans="1:8" x14ac:dyDescent="0.3">
      <c r="A10" s="56" t="s">
        <v>16</v>
      </c>
      <c r="B10" s="59">
        <v>61520</v>
      </c>
      <c r="C10" s="30" t="s">
        <v>10</v>
      </c>
      <c r="D10" s="48">
        <f>B10*30</f>
        <v>1845600</v>
      </c>
      <c r="E10" s="31">
        <f t="shared" si="1"/>
        <v>1476480</v>
      </c>
      <c r="F10" s="31">
        <f t="shared" si="2"/>
        <v>369120</v>
      </c>
      <c r="G10" s="14">
        <v>255000</v>
      </c>
      <c r="H10" s="49">
        <f t="shared" si="0"/>
        <v>624120</v>
      </c>
    </row>
    <row r="11" spans="1:8" x14ac:dyDescent="0.3">
      <c r="A11" s="57"/>
      <c r="B11" s="60"/>
      <c r="C11" s="32" t="s">
        <v>14</v>
      </c>
      <c r="D11" s="50">
        <f>B10*31</f>
        <v>1907120</v>
      </c>
      <c r="E11" s="33">
        <f t="shared" si="1"/>
        <v>1525700</v>
      </c>
      <c r="F11" s="33">
        <f t="shared" si="2"/>
        <v>381420</v>
      </c>
      <c r="G11" s="17">
        <v>263500</v>
      </c>
      <c r="H11" s="34">
        <f t="shared" si="0"/>
        <v>644920</v>
      </c>
    </row>
    <row r="12" spans="1:8" ht="17.25" thickBot="1" x14ac:dyDescent="0.35">
      <c r="A12" s="58"/>
      <c r="B12" s="61"/>
      <c r="C12" s="35" t="s">
        <v>15</v>
      </c>
      <c r="D12" s="51">
        <f>B10*28</f>
        <v>1722560</v>
      </c>
      <c r="E12" s="36">
        <f t="shared" si="1"/>
        <v>1378050</v>
      </c>
      <c r="F12" s="36">
        <f t="shared" si="2"/>
        <v>344510</v>
      </c>
      <c r="G12" s="20">
        <v>238000</v>
      </c>
      <c r="H12" s="37">
        <f t="shared" si="0"/>
        <v>582510</v>
      </c>
    </row>
    <row r="13" spans="1:8" x14ac:dyDescent="0.3">
      <c r="A13" s="75" t="s">
        <v>17</v>
      </c>
      <c r="B13" s="76"/>
      <c r="C13" s="76"/>
      <c r="D13" s="76"/>
      <c r="E13" s="76"/>
      <c r="F13" s="76"/>
      <c r="G13" s="76"/>
      <c r="H13" s="77"/>
    </row>
    <row r="14" spans="1:8" ht="17.25" thickBot="1" x14ac:dyDescent="0.35">
      <c r="A14" s="29" t="s">
        <v>1</v>
      </c>
      <c r="B14" s="7" t="s">
        <v>2</v>
      </c>
      <c r="C14" s="7" t="s">
        <v>3</v>
      </c>
      <c r="D14" s="8" t="s">
        <v>4</v>
      </c>
      <c r="E14" s="9" t="s">
        <v>5</v>
      </c>
      <c r="F14" s="9" t="s">
        <v>6</v>
      </c>
      <c r="G14" s="10" t="s">
        <v>7</v>
      </c>
      <c r="H14" s="11" t="s">
        <v>8</v>
      </c>
    </row>
    <row r="15" spans="1:8" x14ac:dyDescent="0.3">
      <c r="A15" s="65" t="s">
        <v>9</v>
      </c>
      <c r="B15" s="68">
        <v>71900</v>
      </c>
      <c r="C15" s="12" t="s">
        <v>10</v>
      </c>
      <c r="D15" s="42">
        <f>B15*30</f>
        <v>2157000</v>
      </c>
      <c r="E15" s="24">
        <f>ROUND(D15*88%,-1)</f>
        <v>1898160</v>
      </c>
      <c r="F15" s="25">
        <f>ROUND(D15*12%,-1)</f>
        <v>258840</v>
      </c>
      <c r="G15" s="14">
        <v>255000</v>
      </c>
      <c r="H15" s="43">
        <f t="shared" ref="H15:H23" si="3">SUM(F15:G15)</f>
        <v>513840</v>
      </c>
    </row>
    <row r="16" spans="1:8" x14ac:dyDescent="0.3">
      <c r="A16" s="66"/>
      <c r="B16" s="69"/>
      <c r="C16" s="15" t="s">
        <v>14</v>
      </c>
      <c r="D16" s="44">
        <f>B15*31</f>
        <v>2228900</v>
      </c>
      <c r="E16" s="16">
        <f t="shared" ref="E16:E23" si="4">ROUND(D16*88%,-1)</f>
        <v>1961430</v>
      </c>
      <c r="F16" s="26">
        <f t="shared" ref="F16:F23" si="5">ROUND(D16*12%,-1)</f>
        <v>267470</v>
      </c>
      <c r="G16" s="17">
        <v>263500</v>
      </c>
      <c r="H16" s="18">
        <f t="shared" si="3"/>
        <v>530970</v>
      </c>
    </row>
    <row r="17" spans="1:8" ht="17.25" thickBot="1" x14ac:dyDescent="0.35">
      <c r="A17" s="67"/>
      <c r="B17" s="70"/>
      <c r="C17" s="7" t="s">
        <v>15</v>
      </c>
      <c r="D17" s="45">
        <f>B15*28</f>
        <v>2013200</v>
      </c>
      <c r="E17" s="19">
        <f t="shared" si="4"/>
        <v>1771620</v>
      </c>
      <c r="F17" s="27">
        <f t="shared" si="5"/>
        <v>241580</v>
      </c>
      <c r="G17" s="20">
        <v>238000</v>
      </c>
      <c r="H17" s="21">
        <f t="shared" si="3"/>
        <v>479580</v>
      </c>
    </row>
    <row r="18" spans="1:8" x14ac:dyDescent="0.3">
      <c r="A18" s="65" t="s">
        <v>13</v>
      </c>
      <c r="B18" s="69">
        <v>66710</v>
      </c>
      <c r="C18" s="12" t="s">
        <v>10</v>
      </c>
      <c r="D18" s="42">
        <f>B18*30</f>
        <v>2001300</v>
      </c>
      <c r="E18" s="23">
        <f t="shared" si="4"/>
        <v>1761140</v>
      </c>
      <c r="F18" s="28">
        <f t="shared" si="5"/>
        <v>240160</v>
      </c>
      <c r="G18" s="14">
        <v>255000</v>
      </c>
      <c r="H18" s="52">
        <f t="shared" si="3"/>
        <v>495160</v>
      </c>
    </row>
    <row r="19" spans="1:8" x14ac:dyDescent="0.3">
      <c r="A19" s="66"/>
      <c r="B19" s="69"/>
      <c r="C19" s="15" t="s">
        <v>14</v>
      </c>
      <c r="D19" s="44">
        <f>B18*31</f>
        <v>2068010</v>
      </c>
      <c r="E19" s="16">
        <f t="shared" si="4"/>
        <v>1819850</v>
      </c>
      <c r="F19" s="26">
        <f t="shared" si="5"/>
        <v>248160</v>
      </c>
      <c r="G19" s="17">
        <v>263500</v>
      </c>
      <c r="H19" s="18">
        <f t="shared" si="3"/>
        <v>511660</v>
      </c>
    </row>
    <row r="20" spans="1:8" ht="17.25" thickBot="1" x14ac:dyDescent="0.35">
      <c r="A20" s="67"/>
      <c r="B20" s="70"/>
      <c r="C20" s="7" t="s">
        <v>12</v>
      </c>
      <c r="D20" s="45">
        <f>52040*28</f>
        <v>1457120</v>
      </c>
      <c r="E20" s="19">
        <f t="shared" si="4"/>
        <v>1282270</v>
      </c>
      <c r="F20" s="27">
        <f t="shared" si="5"/>
        <v>174850</v>
      </c>
      <c r="G20" s="20">
        <v>238000</v>
      </c>
      <c r="H20" s="21">
        <f t="shared" si="3"/>
        <v>412850</v>
      </c>
    </row>
    <row r="21" spans="1:8" x14ac:dyDescent="0.3">
      <c r="A21" s="56" t="s">
        <v>18</v>
      </c>
      <c r="B21" s="59">
        <v>61520</v>
      </c>
      <c r="C21" s="30" t="s">
        <v>10</v>
      </c>
      <c r="D21" s="48">
        <f>B21*30</f>
        <v>1845600</v>
      </c>
      <c r="E21" s="38">
        <f t="shared" si="4"/>
        <v>1624130</v>
      </c>
      <c r="F21" s="39">
        <f t="shared" si="5"/>
        <v>221470</v>
      </c>
      <c r="G21" s="14">
        <v>255000</v>
      </c>
      <c r="H21" s="49">
        <f t="shared" si="3"/>
        <v>476470</v>
      </c>
    </row>
    <row r="22" spans="1:8" x14ac:dyDescent="0.3">
      <c r="A22" s="57"/>
      <c r="B22" s="60"/>
      <c r="C22" s="32" t="s">
        <v>14</v>
      </c>
      <c r="D22" s="50">
        <f>B21*31</f>
        <v>1907120</v>
      </c>
      <c r="E22" s="33">
        <f t="shared" si="4"/>
        <v>1678270</v>
      </c>
      <c r="F22" s="40">
        <f t="shared" si="5"/>
        <v>228850</v>
      </c>
      <c r="G22" s="17">
        <v>263500</v>
      </c>
      <c r="H22" s="34">
        <f t="shared" si="3"/>
        <v>492350</v>
      </c>
    </row>
    <row r="23" spans="1:8" ht="17.25" thickBot="1" x14ac:dyDescent="0.35">
      <c r="A23" s="58"/>
      <c r="B23" s="61"/>
      <c r="C23" s="35" t="s">
        <v>15</v>
      </c>
      <c r="D23" s="51">
        <f>B21*28</f>
        <v>1722560</v>
      </c>
      <c r="E23" s="38">
        <f t="shared" si="4"/>
        <v>1515850</v>
      </c>
      <c r="F23" s="39">
        <f t="shared" si="5"/>
        <v>206710</v>
      </c>
      <c r="G23" s="20">
        <v>238000</v>
      </c>
      <c r="H23" s="37">
        <f t="shared" si="3"/>
        <v>444710</v>
      </c>
    </row>
    <row r="24" spans="1:8" x14ac:dyDescent="0.3">
      <c r="A24" s="62" t="s">
        <v>19</v>
      </c>
      <c r="B24" s="63"/>
      <c r="C24" s="63"/>
      <c r="D24" s="63"/>
      <c r="E24" s="63"/>
      <c r="F24" s="63"/>
      <c r="G24" s="63"/>
      <c r="H24" s="64"/>
    </row>
    <row r="25" spans="1:8" ht="17.25" thickBot="1" x14ac:dyDescent="0.35">
      <c r="A25" s="29" t="s">
        <v>1</v>
      </c>
      <c r="B25" s="7" t="s">
        <v>2</v>
      </c>
      <c r="C25" s="7" t="s">
        <v>3</v>
      </c>
      <c r="D25" s="8" t="s">
        <v>4</v>
      </c>
      <c r="E25" s="9" t="s">
        <v>5</v>
      </c>
      <c r="F25" s="9" t="s">
        <v>6</v>
      </c>
      <c r="G25" s="10" t="s">
        <v>7</v>
      </c>
      <c r="H25" s="11" t="s">
        <v>8</v>
      </c>
    </row>
    <row r="26" spans="1:8" x14ac:dyDescent="0.3">
      <c r="A26" s="65" t="s">
        <v>9</v>
      </c>
      <c r="B26" s="68">
        <v>71900</v>
      </c>
      <c r="C26" s="12" t="s">
        <v>10</v>
      </c>
      <c r="D26" s="42">
        <f>B26*30</f>
        <v>2157000</v>
      </c>
      <c r="E26" s="24">
        <f>ROUND(D26*92%,-1)</f>
        <v>1984440</v>
      </c>
      <c r="F26" s="25">
        <f>ROUND(D26*8%,-1)</f>
        <v>172560</v>
      </c>
      <c r="G26" s="14">
        <v>255000</v>
      </c>
      <c r="H26" s="43">
        <f t="shared" ref="H26:H34" si="6">SUM(F26:G26)</f>
        <v>427560</v>
      </c>
    </row>
    <row r="27" spans="1:8" x14ac:dyDescent="0.3">
      <c r="A27" s="66"/>
      <c r="B27" s="69"/>
      <c r="C27" s="15" t="s">
        <v>14</v>
      </c>
      <c r="D27" s="44">
        <f>B26*31</f>
        <v>2228900</v>
      </c>
      <c r="E27" s="16">
        <f t="shared" ref="E27:E34" si="7">ROUND(D27*92%,-1)</f>
        <v>2050590</v>
      </c>
      <c r="F27" s="26">
        <f t="shared" ref="F27:F34" si="8">ROUND(D27*8%,-1)</f>
        <v>178310</v>
      </c>
      <c r="G27" s="17">
        <v>263500</v>
      </c>
      <c r="H27" s="18">
        <f t="shared" si="6"/>
        <v>441810</v>
      </c>
    </row>
    <row r="28" spans="1:8" ht="17.25" thickBot="1" x14ac:dyDescent="0.35">
      <c r="A28" s="67"/>
      <c r="B28" s="70"/>
      <c r="C28" s="7" t="s">
        <v>15</v>
      </c>
      <c r="D28" s="45">
        <f>B26*28</f>
        <v>2013200</v>
      </c>
      <c r="E28" s="19">
        <f t="shared" si="7"/>
        <v>1852140</v>
      </c>
      <c r="F28" s="27">
        <f t="shared" si="8"/>
        <v>161060</v>
      </c>
      <c r="G28" s="20">
        <v>238000</v>
      </c>
      <c r="H28" s="21">
        <f t="shared" si="6"/>
        <v>399060</v>
      </c>
    </row>
    <row r="29" spans="1:8" x14ac:dyDescent="0.3">
      <c r="A29" s="65" t="s">
        <v>13</v>
      </c>
      <c r="B29" s="69">
        <v>66710</v>
      </c>
      <c r="C29" s="12" t="s">
        <v>10</v>
      </c>
      <c r="D29" s="46">
        <f>B29*30</f>
        <v>2001300</v>
      </c>
      <c r="E29" s="23">
        <f t="shared" si="7"/>
        <v>1841200</v>
      </c>
      <c r="F29" s="28">
        <f t="shared" si="8"/>
        <v>160100</v>
      </c>
      <c r="G29" s="14">
        <v>255000</v>
      </c>
      <c r="H29" s="52">
        <f t="shared" si="6"/>
        <v>415100</v>
      </c>
    </row>
    <row r="30" spans="1:8" x14ac:dyDescent="0.3">
      <c r="A30" s="66"/>
      <c r="B30" s="69"/>
      <c r="C30" s="15" t="s">
        <v>14</v>
      </c>
      <c r="D30" s="44">
        <f>B29*31</f>
        <v>2068010</v>
      </c>
      <c r="E30" s="16">
        <f t="shared" si="7"/>
        <v>1902570</v>
      </c>
      <c r="F30" s="26">
        <f t="shared" si="8"/>
        <v>165440</v>
      </c>
      <c r="G30" s="17">
        <v>263500</v>
      </c>
      <c r="H30" s="18">
        <f t="shared" si="6"/>
        <v>428940</v>
      </c>
    </row>
    <row r="31" spans="1:8" ht="17.25" thickBot="1" x14ac:dyDescent="0.35">
      <c r="A31" s="67"/>
      <c r="B31" s="70"/>
      <c r="C31" s="7" t="s">
        <v>15</v>
      </c>
      <c r="D31" s="45">
        <f>52040*28</f>
        <v>1457120</v>
      </c>
      <c r="E31" s="19">
        <f t="shared" si="7"/>
        <v>1340550</v>
      </c>
      <c r="F31" s="27">
        <f t="shared" si="8"/>
        <v>116570</v>
      </c>
      <c r="G31" s="20">
        <v>238000</v>
      </c>
      <c r="H31" s="21">
        <f t="shared" si="6"/>
        <v>354570</v>
      </c>
    </row>
    <row r="32" spans="1:8" x14ac:dyDescent="0.3">
      <c r="A32" s="56" t="s">
        <v>18</v>
      </c>
      <c r="B32" s="59">
        <v>61520</v>
      </c>
      <c r="C32" s="30" t="s">
        <v>10</v>
      </c>
      <c r="D32" s="53">
        <f>B32*30</f>
        <v>1845600</v>
      </c>
      <c r="E32" s="38">
        <f t="shared" si="7"/>
        <v>1697950</v>
      </c>
      <c r="F32" s="39">
        <f t="shared" si="8"/>
        <v>147650</v>
      </c>
      <c r="G32" s="14">
        <v>255000</v>
      </c>
      <c r="H32" s="49">
        <f t="shared" si="6"/>
        <v>402650</v>
      </c>
    </row>
    <row r="33" spans="1:8" x14ac:dyDescent="0.3">
      <c r="A33" s="57"/>
      <c r="B33" s="60"/>
      <c r="C33" s="32" t="s">
        <v>14</v>
      </c>
      <c r="D33" s="50">
        <f>B32*31</f>
        <v>1907120</v>
      </c>
      <c r="E33" s="33">
        <f t="shared" si="7"/>
        <v>1754550</v>
      </c>
      <c r="F33" s="40">
        <f t="shared" si="8"/>
        <v>152570</v>
      </c>
      <c r="G33" s="17">
        <v>263500</v>
      </c>
      <c r="H33" s="34">
        <f t="shared" si="6"/>
        <v>416070</v>
      </c>
    </row>
    <row r="34" spans="1:8" ht="17.25" thickBot="1" x14ac:dyDescent="0.35">
      <c r="A34" s="58"/>
      <c r="B34" s="61"/>
      <c r="C34" s="35" t="s">
        <v>15</v>
      </c>
      <c r="D34" s="51">
        <f>B32*28</f>
        <v>1722560</v>
      </c>
      <c r="E34" s="36">
        <f t="shared" si="7"/>
        <v>1584760</v>
      </c>
      <c r="F34" s="41">
        <f t="shared" si="8"/>
        <v>137800</v>
      </c>
      <c r="G34" s="20">
        <v>238000</v>
      </c>
      <c r="H34" s="37">
        <f t="shared" si="6"/>
        <v>375800</v>
      </c>
    </row>
    <row r="35" spans="1:8" ht="26.25" x14ac:dyDescent="0.3">
      <c r="A35" s="71" t="s">
        <v>23</v>
      </c>
      <c r="B35" s="72"/>
      <c r="C35" s="72"/>
      <c r="D35" s="72"/>
      <c r="E35" s="72"/>
      <c r="F35" s="72"/>
      <c r="G35" s="72"/>
      <c r="H35" s="72"/>
    </row>
    <row r="36" spans="1:8" x14ac:dyDescent="0.3">
      <c r="C36" t="s">
        <v>20</v>
      </c>
      <c r="D36" s="2">
        <v>2500</v>
      </c>
      <c r="E36" s="3">
        <f>D36*30*3</f>
        <v>225000</v>
      </c>
      <c r="F36" s="3"/>
      <c r="G36" s="54" t="s">
        <v>21</v>
      </c>
      <c r="H36" s="1"/>
    </row>
    <row r="37" spans="1:8" x14ac:dyDescent="0.3">
      <c r="C37" t="s">
        <v>22</v>
      </c>
      <c r="D37" s="4">
        <v>1000</v>
      </c>
      <c r="E37" s="5">
        <f>D37*30</f>
        <v>30000</v>
      </c>
      <c r="F37" s="5">
        <f>E36+E37</f>
        <v>255000</v>
      </c>
      <c r="G37" s="55"/>
      <c r="H37" s="1"/>
    </row>
    <row r="38" spans="1:8" x14ac:dyDescent="0.3">
      <c r="D38" s="2">
        <v>2500</v>
      </c>
      <c r="E38" s="3">
        <f>D38*31*3</f>
        <v>232500</v>
      </c>
      <c r="F38" s="3"/>
      <c r="G38" s="54" t="s">
        <v>11</v>
      </c>
      <c r="H38" s="1"/>
    </row>
    <row r="39" spans="1:8" x14ac:dyDescent="0.3">
      <c r="D39" s="4">
        <v>1000</v>
      </c>
      <c r="E39" s="5">
        <f>D39*31</f>
        <v>31000</v>
      </c>
      <c r="F39" s="5">
        <f>E38+E39</f>
        <v>263500</v>
      </c>
      <c r="G39" s="55"/>
      <c r="H39" s="1"/>
    </row>
    <row r="40" spans="1:8" x14ac:dyDescent="0.3">
      <c r="D40" s="2">
        <v>2500</v>
      </c>
      <c r="E40" s="3">
        <f>D40*28*3</f>
        <v>210000</v>
      </c>
      <c r="F40" s="3"/>
      <c r="G40" s="54" t="s">
        <v>15</v>
      </c>
      <c r="H40" s="1"/>
    </row>
    <row r="41" spans="1:8" x14ac:dyDescent="0.3">
      <c r="D41" s="4">
        <v>1000</v>
      </c>
      <c r="E41" s="5">
        <f>D41*28</f>
        <v>28000</v>
      </c>
      <c r="F41" s="5">
        <f>E40+E41</f>
        <v>238000</v>
      </c>
      <c r="G41" s="55"/>
      <c r="H41" s="1"/>
    </row>
  </sheetData>
  <mergeCells count="26">
    <mergeCell ref="A18:A20"/>
    <mergeCell ref="B18:B20"/>
    <mergeCell ref="A1:H1"/>
    <mergeCell ref="A2:H2"/>
    <mergeCell ref="A4:A6"/>
    <mergeCell ref="B4:B6"/>
    <mergeCell ref="A7:A9"/>
    <mergeCell ref="B7:B9"/>
    <mergeCell ref="A10:A12"/>
    <mergeCell ref="B10:B12"/>
    <mergeCell ref="A13:H13"/>
    <mergeCell ref="A15:A17"/>
    <mergeCell ref="B15:B17"/>
    <mergeCell ref="G40:G41"/>
    <mergeCell ref="A21:A23"/>
    <mergeCell ref="B21:B23"/>
    <mergeCell ref="A24:H24"/>
    <mergeCell ref="A26:A28"/>
    <mergeCell ref="B26:B28"/>
    <mergeCell ref="A29:A31"/>
    <mergeCell ref="B29:B31"/>
    <mergeCell ref="A32:A34"/>
    <mergeCell ref="B32:B34"/>
    <mergeCell ref="A35:H35"/>
    <mergeCell ref="G36:G37"/>
    <mergeCell ref="G38:G39"/>
  </mergeCells>
  <phoneticPr fontId="3" type="noConversion"/>
  <pageMargins left="0.25" right="0.25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ELDORADO</dc:creator>
  <cp:lastModifiedBy>ADMIN</cp:lastModifiedBy>
  <cp:lastPrinted>2020-12-14T05:26:26Z</cp:lastPrinted>
  <dcterms:created xsi:type="dcterms:W3CDTF">2018-12-03T07:06:34Z</dcterms:created>
  <dcterms:modified xsi:type="dcterms:W3CDTF">2020-12-14T05:26:35Z</dcterms:modified>
</cp:coreProperties>
</file>