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2021년입소비" sheetId="1" r:id="rId1"/>
  </sheets>
  <definedNames>
    <definedName name="_xlnm.Print_Area" localSheetId="0">'2021년입소비'!$A$1:$L$35</definedName>
  </definedNames>
  <calcPr calcId="144525"/>
</workbook>
</file>

<file path=xl/calcChain.xml><?xml version="1.0" encoding="utf-8"?>
<calcChain xmlns="http://schemas.openxmlformats.org/spreadsheetml/2006/main">
  <c r="N29" i="1" l="1"/>
  <c r="M29" i="1"/>
  <c r="D29" i="1"/>
  <c r="N28" i="1"/>
  <c r="M28" i="1"/>
  <c r="E28" i="1"/>
  <c r="G28" i="1" s="1"/>
  <c r="D28" i="1"/>
  <c r="N27" i="1"/>
  <c r="M27" i="1"/>
  <c r="E27" i="1"/>
  <c r="K27" i="1" s="1"/>
  <c r="D27" i="1"/>
  <c r="G27" i="1" s="1"/>
  <c r="N26" i="1"/>
  <c r="M26" i="1"/>
  <c r="E26" i="1"/>
  <c r="D26" i="1"/>
  <c r="N25" i="1"/>
  <c r="M25" i="1"/>
  <c r="E25" i="1"/>
  <c r="D25" i="1"/>
  <c r="N24" i="1"/>
  <c r="M24" i="1"/>
  <c r="E24" i="1"/>
  <c r="D24" i="1"/>
  <c r="N23" i="1"/>
  <c r="M23" i="1"/>
  <c r="E23" i="1"/>
  <c r="D23" i="1"/>
  <c r="N22" i="1"/>
  <c r="M22" i="1"/>
  <c r="E22" i="1"/>
  <c r="D22" i="1"/>
  <c r="N21" i="1"/>
  <c r="M21" i="1"/>
  <c r="E21" i="1"/>
  <c r="D21" i="1"/>
  <c r="J16" i="1"/>
  <c r="F29" i="1" s="1"/>
  <c r="G16" i="1"/>
  <c r="F28" i="1" s="1"/>
  <c r="D16" i="1"/>
  <c r="F27" i="1" s="1"/>
  <c r="J15" i="1"/>
  <c r="E29" i="1" s="1"/>
  <c r="G15" i="1"/>
  <c r="D15" i="1"/>
  <c r="V8" i="1"/>
  <c r="U8" i="1"/>
  <c r="T8" i="1"/>
  <c r="S8" i="1"/>
  <c r="R8" i="1"/>
  <c r="Q8" i="1"/>
  <c r="P8" i="1"/>
  <c r="O8" i="1"/>
  <c r="N8" i="1"/>
  <c r="V7" i="1"/>
  <c r="U7" i="1"/>
  <c r="T7" i="1"/>
  <c r="S7" i="1"/>
  <c r="R7" i="1"/>
  <c r="Q7" i="1"/>
  <c r="P7" i="1"/>
  <c r="O7" i="1"/>
  <c r="N7" i="1"/>
  <c r="V6" i="1"/>
  <c r="U6" i="1"/>
  <c r="T6" i="1"/>
  <c r="S6" i="1"/>
  <c r="R6" i="1"/>
  <c r="Q6" i="1"/>
  <c r="P6" i="1"/>
  <c r="O6" i="1"/>
  <c r="N6" i="1"/>
  <c r="K29" i="1" l="1"/>
  <c r="I29" i="1"/>
  <c r="K24" i="1"/>
  <c r="G29" i="1"/>
  <c r="I28" i="1"/>
  <c r="K28" i="1"/>
  <c r="F21" i="1"/>
  <c r="K21" i="1" s="1"/>
  <c r="F24" i="1"/>
  <c r="G24" i="1" s="1"/>
  <c r="I21" i="1"/>
  <c r="I24" i="1"/>
  <c r="I27" i="1"/>
  <c r="F23" i="1"/>
  <c r="K23" i="1" s="1"/>
  <c r="F26" i="1"/>
  <c r="K26" i="1" s="1"/>
  <c r="F22" i="1"/>
  <c r="F25" i="1"/>
  <c r="G25" i="1" s="1"/>
  <c r="K22" i="1" l="1"/>
  <c r="I22" i="1"/>
  <c r="G26" i="1"/>
  <c r="G21" i="1"/>
  <c r="G22" i="1"/>
  <c r="G23" i="1"/>
  <c r="I23" i="1"/>
  <c r="I25" i="1"/>
  <c r="K25" i="1"/>
  <c r="I26" i="1"/>
</calcChain>
</file>

<file path=xl/sharedStrings.xml><?xml version="1.0" encoding="utf-8"?>
<sst xmlns="http://schemas.openxmlformats.org/spreadsheetml/2006/main" count="44" uniqueCount="37">
  <si>
    <t>2021년 입소비용 안내(1.28% 인상)</t>
    <phoneticPr fontId="4" type="noConversion"/>
  </si>
  <si>
    <t xml:space="preserve">* 시설급여비용 (등급별 월 한도액으로서 본인부담금 + 공단부담금) </t>
  </si>
  <si>
    <t>장기요양등급</t>
  </si>
  <si>
    <t>일반 (20%)</t>
  </si>
  <si>
    <t>40%감경  (12%)</t>
    <phoneticPr fontId="4" type="noConversion"/>
  </si>
  <si>
    <t>60%감경 (8%)</t>
    <phoneticPr fontId="4" type="noConversion"/>
  </si>
  <si>
    <t>국민기초
수급권자</t>
    <phoneticPr fontId="4" type="noConversion"/>
  </si>
  <si>
    <t>1등급</t>
  </si>
  <si>
    <t>면제</t>
  </si>
  <si>
    <t>2등급</t>
  </si>
  <si>
    <t>3~5등급</t>
    <phoneticPr fontId="4" type="noConversion"/>
  </si>
  <si>
    <t>* 31일 - 1월, 3월, 5월, 7월, 8월, 10월, 12월</t>
  </si>
  <si>
    <t>* 30일 - 4월, 6월, 9월, 11월</t>
    <phoneticPr fontId="4" type="noConversion"/>
  </si>
  <si>
    <t>* 28일 - 2월</t>
    <phoneticPr fontId="4" type="noConversion"/>
  </si>
  <si>
    <t>* 비급여비용</t>
  </si>
  <si>
    <t>식사재료비 (1식 2,500원)</t>
    <phoneticPr fontId="4" type="noConversion"/>
  </si>
  <si>
    <t>31일</t>
    <phoneticPr fontId="4" type="noConversion"/>
  </si>
  <si>
    <t>30일</t>
    <phoneticPr fontId="4" type="noConversion"/>
  </si>
  <si>
    <t>28일</t>
    <phoneticPr fontId="4" type="noConversion"/>
  </si>
  <si>
    <t>식사</t>
    <phoneticPr fontId="4" type="noConversion"/>
  </si>
  <si>
    <t>간식</t>
    <phoneticPr fontId="4" type="noConversion"/>
  </si>
  <si>
    <t>간식비 (3회 2,000원)</t>
    <phoneticPr fontId="4" type="noConversion"/>
  </si>
  <si>
    <t>상급침실이용료 (1인실)</t>
    <phoneticPr fontId="4" type="noConversion"/>
  </si>
  <si>
    <t>월 10만원 ( 단, 격리 ․ 요양 필요시에만 해당)</t>
  </si>
  <si>
    <t>* 매월 납부금액 계산</t>
  </si>
  <si>
    <t xml:space="preserve">      </t>
    <phoneticPr fontId="4" type="noConversion"/>
  </si>
  <si>
    <t>일반 (20%)</t>
    <phoneticPr fontId="4" type="noConversion"/>
  </si>
  <si>
    <t>40%감경 (12%)</t>
    <phoneticPr fontId="4" type="noConversion"/>
  </si>
  <si>
    <t>1등급</t>
    <phoneticPr fontId="4" type="noConversion"/>
  </si>
  <si>
    <t>31일 :</t>
    <phoneticPr fontId="4" type="noConversion"/>
  </si>
  <si>
    <t>30일 :</t>
    <phoneticPr fontId="4" type="noConversion"/>
  </si>
  <si>
    <t>28일 :</t>
    <phoneticPr fontId="4" type="noConversion"/>
  </si>
  <si>
    <t>2등급</t>
    <phoneticPr fontId="4" type="noConversion"/>
  </si>
  <si>
    <t>30일 :</t>
    <phoneticPr fontId="4" type="noConversion"/>
  </si>
  <si>
    <t>28일 :</t>
    <phoneticPr fontId="4" type="noConversion"/>
  </si>
  <si>
    <t>3 ~ 5 등급</t>
    <phoneticPr fontId="4" type="noConversion"/>
  </si>
  <si>
    <t>입소비용 납부 은행 : 우리은행 1005-301-456282(성요셉요양원)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</si>
</sst>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#&quot;일&quot;"/>
    <numFmt numFmtId="177" formatCode="#,##0_ "/>
    <numFmt numFmtId="178" formatCode="&quot;+&quot;\ #,###"/>
    <numFmt numFmtId="179" formatCode="&quot;=&quot;\ \ \ \ \ #,###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2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4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0"/>
      <color rgb="FF9C0006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9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3" fontId="10" fillId="2" borderId="11" xfId="2" applyNumberFormat="1" applyFont="1" applyBorder="1" applyAlignment="1">
      <alignment horizontal="center" vertical="center" wrapText="1"/>
    </xf>
    <xf numFmtId="177" fontId="5" fillId="4" borderId="16" xfId="0" applyNumberFormat="1" applyFont="1" applyFill="1" applyBorder="1">
      <alignment vertical="center"/>
    </xf>
    <xf numFmtId="0" fontId="8" fillId="0" borderId="17" xfId="0" applyFont="1" applyBorder="1" applyAlignment="1">
      <alignment horizontal="center" vertical="center" wrapText="1"/>
    </xf>
    <xf numFmtId="41" fontId="5" fillId="3" borderId="18" xfId="1" applyFont="1" applyFill="1" applyBorder="1" applyAlignment="1">
      <alignment horizontal="center" vertical="center"/>
    </xf>
    <xf numFmtId="41" fontId="5" fillId="3" borderId="19" xfId="1" applyFont="1" applyFill="1" applyBorder="1" applyAlignment="1">
      <alignment horizontal="center" vertical="center"/>
    </xf>
    <xf numFmtId="41" fontId="5" fillId="3" borderId="20" xfId="1" applyFont="1" applyFill="1" applyBorder="1" applyAlignment="1">
      <alignment horizontal="center" vertical="center"/>
    </xf>
    <xf numFmtId="41" fontId="5" fillId="3" borderId="21" xfId="1" applyFont="1" applyFill="1" applyBorder="1" applyAlignment="1">
      <alignment horizontal="center" vertical="center"/>
    </xf>
    <xf numFmtId="41" fontId="5" fillId="3" borderId="22" xfId="1" applyFont="1" applyFill="1" applyBorder="1" applyAlignment="1">
      <alignment horizontal="center" vertical="center"/>
    </xf>
    <xf numFmtId="41" fontId="5" fillId="3" borderId="23" xfId="1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41" fontId="7" fillId="0" borderId="26" xfId="1" applyFont="1" applyBorder="1" applyAlignment="1">
      <alignment horizontal="justify" vertical="center" wrapText="1"/>
    </xf>
    <xf numFmtId="41" fontId="7" fillId="0" borderId="27" xfId="1" applyFont="1" applyBorder="1" applyAlignment="1">
      <alignment horizontal="justify" vertical="center" wrapText="1"/>
    </xf>
    <xf numFmtId="41" fontId="7" fillId="0" borderId="0" xfId="1" applyFont="1" applyBorder="1" applyAlignment="1">
      <alignment horizontal="justify" vertical="center" wrapText="1"/>
    </xf>
    <xf numFmtId="41" fontId="7" fillId="0" borderId="28" xfId="1" applyFont="1" applyBorder="1" applyAlignment="1">
      <alignment horizontal="justify" vertical="center" wrapText="1"/>
    </xf>
    <xf numFmtId="41" fontId="7" fillId="0" borderId="29" xfId="1" applyFont="1" applyBorder="1" applyAlignment="1">
      <alignment horizontal="justify" vertical="center" wrapText="1"/>
    </xf>
    <xf numFmtId="41" fontId="7" fillId="0" borderId="30" xfId="1" applyFont="1" applyBorder="1" applyAlignment="1">
      <alignment horizontal="left" vertical="center" wrapText="1"/>
    </xf>
    <xf numFmtId="41" fontId="7" fillId="0" borderId="31" xfId="1" applyFont="1" applyBorder="1" applyAlignment="1">
      <alignment horizontal="left" vertical="center" wrapText="1"/>
    </xf>
    <xf numFmtId="41" fontId="7" fillId="0" borderId="32" xfId="1" applyFont="1" applyBorder="1" applyAlignment="1">
      <alignment horizontal="left" vertical="center" wrapText="1"/>
    </xf>
    <xf numFmtId="41" fontId="7" fillId="0" borderId="0" xfId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41" fontId="7" fillId="0" borderId="33" xfId="1" applyFont="1" applyBorder="1" applyAlignment="1">
      <alignment horizontal="center" vertical="center" wrapText="1"/>
    </xf>
    <xf numFmtId="41" fontId="7" fillId="0" borderId="34" xfId="1" applyFont="1" applyBorder="1" applyAlignment="1">
      <alignment horizontal="center" vertical="center" wrapText="1"/>
    </xf>
    <xf numFmtId="41" fontId="7" fillId="0" borderId="17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1" fontId="5" fillId="5" borderId="0" xfId="1" applyFont="1" applyFill="1">
      <alignment vertical="center"/>
    </xf>
    <xf numFmtId="177" fontId="5" fillId="0" borderId="0" xfId="0" applyNumberFormat="1" applyFo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1" fontId="7" fillId="0" borderId="11" xfId="1" applyFont="1" applyBorder="1" applyAlignment="1">
      <alignment horizontal="center" vertical="center" wrapText="1"/>
    </xf>
    <xf numFmtId="41" fontId="7" fillId="0" borderId="35" xfId="1" applyFont="1" applyBorder="1" applyAlignment="1">
      <alignment horizontal="center" vertical="center" wrapText="1"/>
    </xf>
    <xf numFmtId="41" fontId="7" fillId="0" borderId="24" xfId="1" applyFont="1" applyBorder="1" applyAlignment="1">
      <alignment horizontal="center" vertical="center" wrapText="1"/>
    </xf>
    <xf numFmtId="177" fontId="5" fillId="5" borderId="0" xfId="0" applyNumberFormat="1" applyFont="1" applyFill="1">
      <alignment vertical="center"/>
    </xf>
    <xf numFmtId="41" fontId="7" fillId="0" borderId="36" xfId="1" applyFont="1" applyBorder="1" applyAlignment="1">
      <alignment horizontal="center" vertical="center" wrapText="1"/>
    </xf>
    <xf numFmtId="41" fontId="7" fillId="0" borderId="0" xfId="1" applyFont="1" applyBorder="1" applyAlignment="1">
      <alignment horizontal="center" vertical="center" wrapText="1"/>
    </xf>
    <xf numFmtId="41" fontId="7" fillId="0" borderId="28" xfId="1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9" fontId="5" fillId="0" borderId="0" xfId="0" applyNumberFormat="1" applyFont="1">
      <alignment vertical="center"/>
    </xf>
    <xf numFmtId="41" fontId="5" fillId="0" borderId="0" xfId="1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41" xfId="0" applyFont="1" applyBorder="1" applyAlignment="1">
      <alignment horizontal="right" vertical="center" wrapText="1"/>
    </xf>
    <xf numFmtId="41" fontId="8" fillId="0" borderId="41" xfId="1" applyFont="1" applyBorder="1" applyAlignment="1">
      <alignment horizontal="right" vertical="center" wrapText="1"/>
    </xf>
    <xf numFmtId="178" fontId="8" fillId="0" borderId="41" xfId="1" applyNumberFormat="1" applyFont="1" applyBorder="1" applyAlignment="1">
      <alignment vertical="center" wrapText="1"/>
    </xf>
    <xf numFmtId="179" fontId="7" fillId="0" borderId="41" xfId="1" applyNumberFormat="1" applyFont="1" applyBorder="1" applyAlignment="1">
      <alignment horizontal="center" vertical="center" wrapText="1"/>
    </xf>
    <xf numFmtId="41" fontId="5" fillId="6" borderId="41" xfId="0" applyNumberFormat="1" applyFont="1" applyFill="1" applyBorder="1" applyAlignment="1">
      <alignment horizontal="center" vertical="center"/>
    </xf>
    <xf numFmtId="41" fontId="5" fillId="0" borderId="41" xfId="0" applyNumberFormat="1" applyFont="1" applyBorder="1" applyAlignment="1">
      <alignment horizontal="center" vertical="center"/>
    </xf>
    <xf numFmtId="41" fontId="5" fillId="0" borderId="42" xfId="0" applyNumberFormat="1" applyFont="1" applyBorder="1" applyAlignment="1">
      <alignment horizontal="center" vertical="center"/>
    </xf>
    <xf numFmtId="3" fontId="5" fillId="7" borderId="0" xfId="0" applyNumberFormat="1" applyFont="1" applyFill="1">
      <alignment vertical="center"/>
    </xf>
    <xf numFmtId="0" fontId="8" fillId="0" borderId="0" xfId="0" applyFont="1" applyBorder="1" applyAlignment="1">
      <alignment horizontal="right" vertical="center" wrapText="1"/>
    </xf>
    <xf numFmtId="41" fontId="8" fillId="0" borderId="0" xfId="1" applyFont="1" applyBorder="1" applyAlignment="1">
      <alignment horizontal="right" vertical="center" wrapText="1"/>
    </xf>
    <xf numFmtId="178" fontId="8" fillId="0" borderId="0" xfId="1" applyNumberFormat="1" applyFont="1" applyBorder="1" applyAlignment="1">
      <alignment vertical="center" wrapText="1"/>
    </xf>
    <xf numFmtId="179" fontId="7" fillId="0" borderId="0" xfId="1" applyNumberFormat="1" applyFont="1" applyBorder="1" applyAlignment="1">
      <alignment horizontal="center" vertical="center" wrapText="1"/>
    </xf>
    <xf numFmtId="41" fontId="5" fillId="6" borderId="0" xfId="0" applyNumberFormat="1" applyFont="1" applyFill="1" applyBorder="1" applyAlignment="1">
      <alignment horizontal="center" vertical="center"/>
    </xf>
    <xf numFmtId="41" fontId="5" fillId="0" borderId="0" xfId="0" applyNumberFormat="1" applyFont="1" applyBorder="1" applyAlignment="1">
      <alignment horizontal="center" vertical="center"/>
    </xf>
    <xf numFmtId="41" fontId="5" fillId="0" borderId="28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right" vertical="center" wrapText="1"/>
    </xf>
    <xf numFmtId="41" fontId="8" fillId="0" borderId="31" xfId="1" applyFont="1" applyBorder="1" applyAlignment="1">
      <alignment horizontal="right" vertical="center" wrapText="1"/>
    </xf>
    <xf numFmtId="178" fontId="8" fillId="0" borderId="31" xfId="1" applyNumberFormat="1" applyFont="1" applyBorder="1" applyAlignment="1">
      <alignment vertical="center" wrapText="1"/>
    </xf>
    <xf numFmtId="3" fontId="5" fillId="0" borderId="0" xfId="0" applyNumberFormat="1" applyFont="1">
      <alignment vertical="center"/>
    </xf>
    <xf numFmtId="3" fontId="5" fillId="8" borderId="0" xfId="0" applyNumberFormat="1" applyFont="1" applyFill="1">
      <alignment vertical="center"/>
    </xf>
    <xf numFmtId="179" fontId="7" fillId="0" borderId="31" xfId="1" applyNumberFormat="1" applyFont="1" applyBorder="1" applyAlignment="1">
      <alignment horizontal="center" vertical="center" wrapText="1"/>
    </xf>
    <xf numFmtId="41" fontId="5" fillId="6" borderId="31" xfId="0" applyNumberFormat="1" applyFont="1" applyFill="1" applyBorder="1" applyAlignment="1">
      <alignment horizontal="center" vertical="center"/>
    </xf>
    <xf numFmtId="41" fontId="5" fillId="0" borderId="31" xfId="0" applyNumberFormat="1" applyFont="1" applyBorder="1" applyAlignment="1">
      <alignment horizontal="center" vertical="center"/>
    </xf>
    <xf numFmtId="41" fontId="5" fillId="0" borderId="3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41" fontId="7" fillId="0" borderId="0" xfId="1" applyFont="1" applyBorder="1" applyAlignment="1">
      <alignment horizontal="right" vertical="center" wrapText="1"/>
    </xf>
    <xf numFmtId="178" fontId="7" fillId="0" borderId="0" xfId="1" applyNumberFormat="1" applyFont="1" applyBorder="1" applyAlignment="1">
      <alignment vertical="center" wrapText="1"/>
    </xf>
    <xf numFmtId="179" fontId="7" fillId="0" borderId="0" xfId="1" applyNumberFormat="1" applyFont="1" applyBorder="1" applyAlignment="1">
      <alignment horizontal="center" vertical="center" wrapText="1"/>
    </xf>
    <xf numFmtId="41" fontId="7" fillId="0" borderId="0" xfId="1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</cellXfs>
  <cellStyles count="3">
    <cellStyle name="나쁨" xfId="2" builtinId="2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zoomScaleNormal="100" workbookViewId="0">
      <pane ySplit="8" topLeftCell="A9" activePane="bottomLeft" state="frozen"/>
      <selection pane="bottomLeft" activeCell="N13" sqref="N13"/>
    </sheetView>
  </sheetViews>
  <sheetFormatPr defaultRowHeight="13.5" x14ac:dyDescent="0.3"/>
  <cols>
    <col min="1" max="1" width="8.5" style="2" customWidth="1"/>
    <col min="2" max="2" width="7.75" style="2" customWidth="1"/>
    <col min="3" max="3" width="8.625" style="2" customWidth="1"/>
    <col min="4" max="4" width="8.5" style="2" customWidth="1"/>
    <col min="5" max="5" width="8.625" style="2" customWidth="1"/>
    <col min="6" max="6" width="8.375" style="2" customWidth="1"/>
    <col min="7" max="7" width="9" style="2" customWidth="1"/>
    <col min="8" max="8" width="8.25" style="2" customWidth="1"/>
    <col min="9" max="9" width="9" style="2" customWidth="1"/>
    <col min="10" max="10" width="8.625" style="2" customWidth="1"/>
    <col min="11" max="11" width="8.5" style="2" customWidth="1"/>
    <col min="12" max="12" width="6.625" style="2" customWidth="1"/>
    <col min="13" max="13" width="9" style="2"/>
    <col min="14" max="14" width="11" style="2" customWidth="1"/>
    <col min="15" max="22" width="9.25" style="2" customWidth="1"/>
    <col min="23" max="24" width="10.5" style="2" bestFit="1" customWidth="1"/>
    <col min="25" max="27" width="10.125" style="2" bestFit="1" customWidth="1"/>
    <col min="28" max="16384" width="9" style="2"/>
  </cols>
  <sheetData>
    <row r="1" spans="1:25" ht="50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5" ht="39.950000000000003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ht="20.100000000000001" customHeight="1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" ht="24.95" customHeight="1" thickBot="1" x14ac:dyDescent="0.35">
      <c r="A4" s="5" t="s">
        <v>2</v>
      </c>
      <c r="B4" s="6"/>
      <c r="C4" s="7" t="s">
        <v>3</v>
      </c>
      <c r="D4" s="8"/>
      <c r="E4" s="9"/>
      <c r="F4" s="7" t="s">
        <v>4</v>
      </c>
      <c r="G4" s="8"/>
      <c r="H4" s="9"/>
      <c r="I4" s="7" t="s">
        <v>5</v>
      </c>
      <c r="J4" s="8"/>
      <c r="K4" s="9"/>
      <c r="L4" s="10" t="s">
        <v>6</v>
      </c>
      <c r="N4" s="11">
        <v>0.2</v>
      </c>
      <c r="O4" s="12"/>
      <c r="P4" s="13"/>
      <c r="Q4" s="11">
        <v>0.12</v>
      </c>
      <c r="R4" s="12"/>
      <c r="S4" s="13"/>
      <c r="T4" s="11">
        <v>0.08</v>
      </c>
      <c r="U4" s="12"/>
      <c r="V4" s="13"/>
    </row>
    <row r="5" spans="1:25" ht="24.95" customHeight="1" thickBot="1" x14ac:dyDescent="0.35">
      <c r="A5" s="14"/>
      <c r="B5" s="15"/>
      <c r="C5" s="16">
        <v>31</v>
      </c>
      <c r="D5" s="17">
        <v>30</v>
      </c>
      <c r="E5" s="18">
        <v>28</v>
      </c>
      <c r="F5" s="16">
        <v>31</v>
      </c>
      <c r="G5" s="17">
        <v>30</v>
      </c>
      <c r="H5" s="18">
        <v>28</v>
      </c>
      <c r="I5" s="16">
        <v>31</v>
      </c>
      <c r="J5" s="17">
        <v>30</v>
      </c>
      <c r="K5" s="18">
        <v>28</v>
      </c>
      <c r="L5" s="19"/>
      <c r="N5" s="20">
        <v>31</v>
      </c>
      <c r="O5" s="21">
        <v>30</v>
      </c>
      <c r="P5" s="22">
        <v>28</v>
      </c>
      <c r="Q5" s="20">
        <v>31</v>
      </c>
      <c r="R5" s="21">
        <v>30</v>
      </c>
      <c r="S5" s="22">
        <v>28</v>
      </c>
      <c r="T5" s="20">
        <v>31</v>
      </c>
      <c r="U5" s="21">
        <v>30</v>
      </c>
      <c r="V5" s="22">
        <v>28</v>
      </c>
    </row>
    <row r="6" spans="1:25" ht="24.95" customHeight="1" x14ac:dyDescent="0.3">
      <c r="A6" s="23" t="s">
        <v>7</v>
      </c>
      <c r="B6" s="24">
        <v>71900</v>
      </c>
      <c r="C6" s="25">
        <v>445780</v>
      </c>
      <c r="D6" s="25">
        <v>431400</v>
      </c>
      <c r="E6" s="25">
        <v>402640</v>
      </c>
      <c r="F6" s="25">
        <v>267460</v>
      </c>
      <c r="G6" s="25">
        <v>258840</v>
      </c>
      <c r="H6" s="25">
        <v>241580</v>
      </c>
      <c r="I6" s="25">
        <v>178310</v>
      </c>
      <c r="J6" s="25">
        <v>172560</v>
      </c>
      <c r="K6" s="25">
        <v>161050</v>
      </c>
      <c r="L6" s="26" t="s">
        <v>8</v>
      </c>
      <c r="N6" s="27">
        <f>SUM(B6*$N$5)*$N$4</f>
        <v>445780</v>
      </c>
      <c r="O6" s="27">
        <f>SUM(B6*$O$5)*$N$4</f>
        <v>431400</v>
      </c>
      <c r="P6" s="27">
        <f>SUM(B6*$P$5)*$N$4</f>
        <v>402640</v>
      </c>
      <c r="Q6" s="28">
        <f>SUM(B6*$Q$5)*$Q$4</f>
        <v>267468</v>
      </c>
      <c r="R6" s="29">
        <f>SUM(B6*$R$5)*$Q$4</f>
        <v>258840</v>
      </c>
      <c r="S6" s="30">
        <f>SUM(B6*$S$5)*$Q$4</f>
        <v>241584</v>
      </c>
      <c r="T6" s="27">
        <f>SUM(B6*$T$5)*$T$4</f>
        <v>178312</v>
      </c>
      <c r="U6" s="31">
        <f>SUM(B6*$U$5)*$T$4</f>
        <v>172560</v>
      </c>
      <c r="V6" s="32">
        <f>SUM(B6*$V$5)*$T$4</f>
        <v>161056</v>
      </c>
    </row>
    <row r="7" spans="1:25" ht="24.95" customHeight="1" x14ac:dyDescent="0.3">
      <c r="A7" s="23" t="s">
        <v>9</v>
      </c>
      <c r="B7" s="24">
        <v>66710</v>
      </c>
      <c r="C7" s="25">
        <v>413600</v>
      </c>
      <c r="D7" s="25">
        <v>400260</v>
      </c>
      <c r="E7" s="25">
        <v>373570</v>
      </c>
      <c r="F7" s="25">
        <v>248160</v>
      </c>
      <c r="G7" s="25">
        <v>240150</v>
      </c>
      <c r="H7" s="25">
        <v>224140</v>
      </c>
      <c r="I7" s="25">
        <v>165440</v>
      </c>
      <c r="J7" s="25">
        <v>160100</v>
      </c>
      <c r="K7" s="25">
        <v>149430</v>
      </c>
      <c r="L7" s="33" t="s">
        <v>8</v>
      </c>
      <c r="N7" s="27">
        <f>SUM(B7*$N$5)*$N$4</f>
        <v>413602</v>
      </c>
      <c r="O7" s="27">
        <f>SUM(B7*$O$5)*$N$4</f>
        <v>400260</v>
      </c>
      <c r="P7" s="27">
        <f>SUM(B7*$P$5)*$N$4</f>
        <v>373576</v>
      </c>
      <c r="Q7" s="28">
        <f>SUM(B7*$Q$5)*$Q$4</f>
        <v>248161.19999999998</v>
      </c>
      <c r="R7" s="31">
        <f>SUM(B7*$R$5)*$Q$4</f>
        <v>240156</v>
      </c>
      <c r="S7" s="30">
        <f>SUM(B7*$S$5)*$Q$4</f>
        <v>224145.6</v>
      </c>
      <c r="T7" s="27">
        <f>SUM(B7*$T$5)*$T$4</f>
        <v>165440.80000000002</v>
      </c>
      <c r="U7" s="31">
        <f>SUM(B7*$U$5)*$T$4</f>
        <v>160104</v>
      </c>
      <c r="V7" s="32">
        <f>SUM(B7*$V$5)*$T$4</f>
        <v>149430.39999999999</v>
      </c>
    </row>
    <row r="8" spans="1:25" ht="24.95" customHeight="1" thickBot="1" x14ac:dyDescent="0.35">
      <c r="A8" s="23" t="s">
        <v>10</v>
      </c>
      <c r="B8" s="24">
        <v>61520</v>
      </c>
      <c r="C8" s="25">
        <v>381420</v>
      </c>
      <c r="D8" s="25">
        <v>369120</v>
      </c>
      <c r="E8" s="25">
        <v>344510</v>
      </c>
      <c r="F8" s="25">
        <v>228850</v>
      </c>
      <c r="G8" s="25">
        <v>221470</v>
      </c>
      <c r="H8" s="25">
        <v>206700</v>
      </c>
      <c r="I8" s="25">
        <v>152560</v>
      </c>
      <c r="J8" s="25">
        <v>147640</v>
      </c>
      <c r="K8" s="25">
        <v>137800</v>
      </c>
      <c r="L8" s="34" t="s">
        <v>8</v>
      </c>
      <c r="N8" s="27">
        <f>SUM(B8*$N$5)*$N$4</f>
        <v>381424</v>
      </c>
      <c r="O8" s="27">
        <f>SUM(B8*$O$5)*$N$4</f>
        <v>369120</v>
      </c>
      <c r="P8" s="27">
        <f>SUM(B8*$P$5)*$N$4</f>
        <v>344512</v>
      </c>
      <c r="Q8" s="28">
        <f>SUM(B8*$Q$5)*$Q$4</f>
        <v>228854.39999999999</v>
      </c>
      <c r="R8" s="31">
        <f>SUM(B8*$R$5)*$Q$4</f>
        <v>221472</v>
      </c>
      <c r="S8" s="30">
        <f>SUM(B8*$S$5)*$Q$4</f>
        <v>206707.19999999998</v>
      </c>
      <c r="T8" s="27">
        <f>SUM(B8*$T$5)*$T$4</f>
        <v>152569.60000000001</v>
      </c>
      <c r="U8" s="31">
        <f>SUM(B8*$U$5)*$T$4</f>
        <v>147648</v>
      </c>
      <c r="V8" s="32">
        <f>SUM(B8*$V$5)*$T$4</f>
        <v>137804.79999999999</v>
      </c>
    </row>
    <row r="9" spans="1:25" ht="23.1" customHeight="1" x14ac:dyDescent="0.3">
      <c r="A9" s="35" t="s">
        <v>11</v>
      </c>
      <c r="B9" s="36"/>
      <c r="C9" s="37"/>
      <c r="D9" s="37"/>
      <c r="E9" s="37"/>
      <c r="F9" s="37"/>
      <c r="G9" s="37"/>
      <c r="H9" s="37"/>
      <c r="I9" s="37"/>
      <c r="J9" s="37"/>
      <c r="K9" s="37"/>
      <c r="L9" s="38"/>
    </row>
    <row r="10" spans="1:25" ht="23.1" customHeight="1" x14ac:dyDescent="0.3">
      <c r="A10" s="39" t="s">
        <v>12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5" ht="23.1" customHeight="1" thickBot="1" x14ac:dyDescent="0.35">
      <c r="A11" s="40" t="s">
        <v>13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2"/>
    </row>
    <row r="12" spans="1:25" ht="9.9499999999999993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25" ht="39.950000000000003" customHeight="1" thickBot="1" x14ac:dyDescent="0.35">
      <c r="A13" s="3" t="s">
        <v>14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25" ht="24.95" customHeight="1" x14ac:dyDescent="0.3">
      <c r="A14" s="44" t="s">
        <v>15</v>
      </c>
      <c r="B14" s="45"/>
      <c r="C14" s="45"/>
      <c r="D14" s="46" t="s">
        <v>16</v>
      </c>
      <c r="E14" s="47"/>
      <c r="F14" s="47"/>
      <c r="G14" s="46" t="s">
        <v>17</v>
      </c>
      <c r="H14" s="47"/>
      <c r="I14" s="48"/>
      <c r="J14" s="47" t="s">
        <v>18</v>
      </c>
      <c r="K14" s="47"/>
      <c r="L14" s="49"/>
      <c r="M14" s="50" t="s">
        <v>19</v>
      </c>
      <c r="N14" s="51">
        <v>2500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5" ht="24.95" customHeight="1" x14ac:dyDescent="0.3">
      <c r="A15" s="53"/>
      <c r="B15" s="54"/>
      <c r="C15" s="54"/>
      <c r="D15" s="55">
        <f>SUM($N$14*3)*31</f>
        <v>232500</v>
      </c>
      <c r="E15" s="56"/>
      <c r="F15" s="56"/>
      <c r="G15" s="55">
        <f>SUM($N$14*3)*30</f>
        <v>225000</v>
      </c>
      <c r="H15" s="56"/>
      <c r="I15" s="56"/>
      <c r="J15" s="55">
        <f>SUM($N$14*3)*28</f>
        <v>210000</v>
      </c>
      <c r="K15" s="56"/>
      <c r="L15" s="57"/>
      <c r="M15" s="50" t="s">
        <v>20</v>
      </c>
      <c r="N15" s="51">
        <v>2000</v>
      </c>
      <c r="P15" s="58"/>
      <c r="Q15" s="52"/>
      <c r="R15" s="52"/>
      <c r="S15" s="52"/>
      <c r="T15" s="52"/>
      <c r="U15" s="52"/>
      <c r="V15" s="52"/>
      <c r="W15" s="52"/>
      <c r="X15" s="52"/>
      <c r="Y15" s="52"/>
    </row>
    <row r="16" spans="1:25" ht="24.95" customHeight="1" x14ac:dyDescent="0.3">
      <c r="A16" s="53" t="s">
        <v>21</v>
      </c>
      <c r="B16" s="54"/>
      <c r="C16" s="54"/>
      <c r="D16" s="59">
        <f>SUM($N$15)*31</f>
        <v>62000</v>
      </c>
      <c r="E16" s="60"/>
      <c r="F16" s="60"/>
      <c r="G16" s="59">
        <f>SUM($N$15)*30</f>
        <v>60000</v>
      </c>
      <c r="H16" s="60"/>
      <c r="I16" s="60"/>
      <c r="J16" s="59">
        <f>N15*28</f>
        <v>56000</v>
      </c>
      <c r="K16" s="60"/>
      <c r="L16" s="61"/>
      <c r="P16" s="52"/>
      <c r="Q16" s="52"/>
      <c r="R16" s="52"/>
      <c r="S16" s="52"/>
      <c r="T16" s="52"/>
      <c r="U16" s="52"/>
      <c r="V16" s="52"/>
      <c r="W16" s="52"/>
      <c r="X16" s="52"/>
      <c r="Y16" s="52"/>
    </row>
    <row r="17" spans="1:27" ht="30" customHeight="1" thickBot="1" x14ac:dyDescent="0.35">
      <c r="A17" s="62" t="s">
        <v>22</v>
      </c>
      <c r="B17" s="63"/>
      <c r="C17" s="63"/>
      <c r="D17" s="63" t="s">
        <v>23</v>
      </c>
      <c r="E17" s="63"/>
      <c r="F17" s="63"/>
      <c r="G17" s="63"/>
      <c r="H17" s="63"/>
      <c r="I17" s="64"/>
      <c r="J17" s="64"/>
      <c r="K17" s="64"/>
      <c r="L17" s="65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7" ht="9.9499999999999993" customHeight="1" x14ac:dyDescent="0.3">
      <c r="A18" s="66"/>
      <c r="B18" s="66"/>
      <c r="C18" s="66"/>
      <c r="D18" s="66"/>
      <c r="E18" s="67"/>
      <c r="F18" s="67"/>
      <c r="G18" s="67"/>
      <c r="H18" s="67"/>
      <c r="I18" s="67"/>
      <c r="J18" s="67"/>
      <c r="K18" s="67"/>
      <c r="L18" s="67"/>
    </row>
    <row r="19" spans="1:27" ht="33.75" customHeight="1" x14ac:dyDescent="0.3">
      <c r="A19" s="3" t="s">
        <v>24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Q19" s="2" t="s">
        <v>25</v>
      </c>
    </row>
    <row r="20" spans="1:27" ht="20.25" customHeight="1" thickBot="1" x14ac:dyDescent="0.35">
      <c r="A20" s="68"/>
      <c r="B20" s="68"/>
      <c r="C20" s="68"/>
      <c r="D20" s="68"/>
      <c r="E20" s="68"/>
      <c r="F20" s="68"/>
      <c r="G20" s="69" t="s">
        <v>26</v>
      </c>
      <c r="H20" s="69"/>
      <c r="I20" s="70" t="s">
        <v>27</v>
      </c>
      <c r="J20" s="70"/>
      <c r="K20" s="69" t="s">
        <v>5</v>
      </c>
      <c r="L20" s="69"/>
      <c r="M20" s="71">
        <v>0.12</v>
      </c>
      <c r="N20" s="71">
        <v>0.08</v>
      </c>
      <c r="S20" s="72">
        <v>445780</v>
      </c>
      <c r="T20" s="72">
        <v>431400</v>
      </c>
      <c r="U20" s="72">
        <v>402640</v>
      </c>
      <c r="V20" s="72">
        <v>267460</v>
      </c>
      <c r="W20" s="72">
        <v>258840</v>
      </c>
      <c r="X20" s="72">
        <v>241580</v>
      </c>
      <c r="Y20" s="72">
        <v>178310</v>
      </c>
      <c r="Z20" s="72">
        <v>172560</v>
      </c>
      <c r="AA20" s="72">
        <v>161050</v>
      </c>
    </row>
    <row r="21" spans="1:27" ht="24.95" customHeight="1" thickBot="1" x14ac:dyDescent="0.35">
      <c r="A21" s="73" t="s">
        <v>28</v>
      </c>
      <c r="B21" s="74"/>
      <c r="C21" s="75" t="s">
        <v>29</v>
      </c>
      <c r="D21" s="76">
        <f>C6</f>
        <v>445780</v>
      </c>
      <c r="E21" s="77">
        <f>+D15</f>
        <v>232500</v>
      </c>
      <c r="F21" s="77">
        <f>+D16</f>
        <v>62000</v>
      </c>
      <c r="G21" s="78">
        <f t="shared" ref="G21:G28" si="0">SUM(D21:F21)</f>
        <v>740280</v>
      </c>
      <c r="H21" s="78"/>
      <c r="I21" s="79">
        <f t="shared" ref="I21:I28" si="1">SUM(M21+E21+F21)</f>
        <v>561960</v>
      </c>
      <c r="J21" s="79"/>
      <c r="K21" s="80">
        <f t="shared" ref="K21:K26" si="2">SUM(N21+E21+F21)</f>
        <v>472810</v>
      </c>
      <c r="L21" s="81"/>
      <c r="M21" s="82">
        <f>F6</f>
        <v>267460</v>
      </c>
      <c r="N21" s="82">
        <f>I6</f>
        <v>178310</v>
      </c>
      <c r="S21" s="72">
        <v>413600</v>
      </c>
      <c r="T21" s="72">
        <v>400260</v>
      </c>
      <c r="U21" s="72">
        <v>373570</v>
      </c>
      <c r="V21" s="72">
        <v>248160</v>
      </c>
      <c r="W21" s="72">
        <v>240150</v>
      </c>
      <c r="X21" s="72">
        <v>224140</v>
      </c>
      <c r="Y21" s="72">
        <v>165440</v>
      </c>
      <c r="Z21" s="72">
        <v>160100</v>
      </c>
      <c r="AA21" s="72">
        <v>149430</v>
      </c>
    </row>
    <row r="22" spans="1:27" ht="24.95" customHeight="1" thickBot="1" x14ac:dyDescent="0.35">
      <c r="A22" s="73"/>
      <c r="B22" s="74"/>
      <c r="C22" s="83" t="s">
        <v>30</v>
      </c>
      <c r="D22" s="84">
        <f>D6</f>
        <v>431400</v>
      </c>
      <c r="E22" s="85">
        <f>G15</f>
        <v>225000</v>
      </c>
      <c r="F22" s="85">
        <f>+G16</f>
        <v>60000</v>
      </c>
      <c r="G22" s="86">
        <f t="shared" si="0"/>
        <v>716400</v>
      </c>
      <c r="H22" s="86"/>
      <c r="I22" s="87">
        <f t="shared" si="1"/>
        <v>543840</v>
      </c>
      <c r="J22" s="87"/>
      <c r="K22" s="88">
        <f t="shared" si="2"/>
        <v>457560</v>
      </c>
      <c r="L22" s="89"/>
      <c r="M22" s="82">
        <f>G6</f>
        <v>258840</v>
      </c>
      <c r="N22" s="82">
        <f>J6</f>
        <v>172560</v>
      </c>
      <c r="S22" s="72">
        <v>381420</v>
      </c>
      <c r="T22" s="72">
        <v>369120</v>
      </c>
      <c r="U22" s="72">
        <v>344510</v>
      </c>
      <c r="V22" s="72">
        <v>228850</v>
      </c>
      <c r="W22" s="72">
        <v>221470</v>
      </c>
      <c r="X22" s="72">
        <v>206700</v>
      </c>
      <c r="Y22" s="72">
        <v>152560</v>
      </c>
      <c r="Z22" s="72">
        <v>147640</v>
      </c>
      <c r="AA22" s="72">
        <v>137800</v>
      </c>
    </row>
    <row r="23" spans="1:27" ht="24.95" customHeight="1" thickBot="1" x14ac:dyDescent="0.35">
      <c r="A23" s="73"/>
      <c r="B23" s="74"/>
      <c r="C23" s="90" t="s">
        <v>31</v>
      </c>
      <c r="D23" s="91">
        <f>E6</f>
        <v>402640</v>
      </c>
      <c r="E23" s="92">
        <f>+J15</f>
        <v>210000</v>
      </c>
      <c r="F23" s="92">
        <f>+J16</f>
        <v>56000</v>
      </c>
      <c r="G23" s="86">
        <f t="shared" si="0"/>
        <v>668640</v>
      </c>
      <c r="H23" s="86"/>
      <c r="I23" s="87">
        <f>SUM(M23+E23+F23)</f>
        <v>507580</v>
      </c>
      <c r="J23" s="87"/>
      <c r="K23" s="88">
        <f>SUM(N23+E23+F23)</f>
        <v>427050</v>
      </c>
      <c r="L23" s="89"/>
      <c r="M23" s="82">
        <f>H6</f>
        <v>241580</v>
      </c>
      <c r="N23" s="82">
        <f>K6</f>
        <v>161050</v>
      </c>
    </row>
    <row r="24" spans="1:27" ht="24.95" customHeight="1" thickBot="1" x14ac:dyDescent="0.35">
      <c r="A24" s="73" t="s">
        <v>32</v>
      </c>
      <c r="B24" s="74"/>
      <c r="C24" s="75" t="s">
        <v>29</v>
      </c>
      <c r="D24" s="76">
        <f>C7</f>
        <v>413600</v>
      </c>
      <c r="E24" s="77">
        <f>+D15</f>
        <v>232500</v>
      </c>
      <c r="F24" s="77">
        <f>+D16</f>
        <v>62000</v>
      </c>
      <c r="G24" s="78">
        <f t="shared" si="0"/>
        <v>708100</v>
      </c>
      <c r="H24" s="78"/>
      <c r="I24" s="79">
        <f t="shared" si="1"/>
        <v>542660</v>
      </c>
      <c r="J24" s="79"/>
      <c r="K24" s="80">
        <f t="shared" si="2"/>
        <v>459940</v>
      </c>
      <c r="L24" s="81"/>
      <c r="M24" s="93">
        <f>F7</f>
        <v>248160</v>
      </c>
      <c r="N24" s="93">
        <f>I7</f>
        <v>165440</v>
      </c>
    </row>
    <row r="25" spans="1:27" ht="24.95" customHeight="1" thickBot="1" x14ac:dyDescent="0.35">
      <c r="A25" s="73"/>
      <c r="B25" s="74"/>
      <c r="C25" s="83" t="s">
        <v>33</v>
      </c>
      <c r="D25" s="84">
        <f>D7</f>
        <v>400260</v>
      </c>
      <c r="E25" s="85">
        <f>+G15</f>
        <v>225000</v>
      </c>
      <c r="F25" s="85">
        <f>+G16</f>
        <v>60000</v>
      </c>
      <c r="G25" s="86">
        <f t="shared" si="0"/>
        <v>685260</v>
      </c>
      <c r="H25" s="86"/>
      <c r="I25" s="87">
        <f t="shared" si="1"/>
        <v>525150</v>
      </c>
      <c r="J25" s="87"/>
      <c r="K25" s="88">
        <f t="shared" si="2"/>
        <v>445100</v>
      </c>
      <c r="L25" s="89"/>
      <c r="M25" s="93">
        <f>G7</f>
        <v>240150</v>
      </c>
      <c r="N25" s="93">
        <f>J7</f>
        <v>160100</v>
      </c>
    </row>
    <row r="26" spans="1:27" ht="24.95" customHeight="1" thickBot="1" x14ac:dyDescent="0.35">
      <c r="A26" s="73"/>
      <c r="B26" s="74"/>
      <c r="C26" s="90" t="s">
        <v>34</v>
      </c>
      <c r="D26" s="91">
        <f>E7</f>
        <v>373570</v>
      </c>
      <c r="E26" s="92">
        <f>+J15</f>
        <v>210000</v>
      </c>
      <c r="F26" s="92">
        <f>+J16</f>
        <v>56000</v>
      </c>
      <c r="G26" s="86">
        <f t="shared" si="0"/>
        <v>639570</v>
      </c>
      <c r="H26" s="86"/>
      <c r="I26" s="87">
        <f t="shared" si="1"/>
        <v>490140</v>
      </c>
      <c r="J26" s="87"/>
      <c r="K26" s="88">
        <f t="shared" si="2"/>
        <v>415430</v>
      </c>
      <c r="L26" s="89"/>
      <c r="M26" s="93">
        <f>H7</f>
        <v>224140</v>
      </c>
      <c r="N26" s="93">
        <f>K7</f>
        <v>149430</v>
      </c>
    </row>
    <row r="27" spans="1:27" ht="24.95" customHeight="1" thickBot="1" x14ac:dyDescent="0.35">
      <c r="A27" s="73" t="s">
        <v>35</v>
      </c>
      <c r="B27" s="74"/>
      <c r="C27" s="75" t="s">
        <v>29</v>
      </c>
      <c r="D27" s="76">
        <f>C8</f>
        <v>381420</v>
      </c>
      <c r="E27" s="77">
        <f>+D15</f>
        <v>232500</v>
      </c>
      <c r="F27" s="77">
        <f>+D16</f>
        <v>62000</v>
      </c>
      <c r="G27" s="78">
        <f t="shared" si="0"/>
        <v>675920</v>
      </c>
      <c r="H27" s="78"/>
      <c r="I27" s="79">
        <f t="shared" si="1"/>
        <v>523350</v>
      </c>
      <c r="J27" s="79"/>
      <c r="K27" s="80">
        <f>SUM(N27,E27,F27)</f>
        <v>447060</v>
      </c>
      <c r="L27" s="81"/>
      <c r="M27" s="94">
        <f>F8</f>
        <v>228850</v>
      </c>
      <c r="N27" s="94">
        <f>I8</f>
        <v>152560</v>
      </c>
    </row>
    <row r="28" spans="1:27" ht="24.95" customHeight="1" thickBot="1" x14ac:dyDescent="0.35">
      <c r="A28" s="73"/>
      <c r="B28" s="74"/>
      <c r="C28" s="83" t="s">
        <v>33</v>
      </c>
      <c r="D28" s="84">
        <f>D8</f>
        <v>369120</v>
      </c>
      <c r="E28" s="85">
        <f>+G15</f>
        <v>225000</v>
      </c>
      <c r="F28" s="85">
        <f>+G16</f>
        <v>60000</v>
      </c>
      <c r="G28" s="86">
        <f t="shared" si="0"/>
        <v>654120</v>
      </c>
      <c r="H28" s="86"/>
      <c r="I28" s="87">
        <f t="shared" si="1"/>
        <v>506470</v>
      </c>
      <c r="J28" s="87"/>
      <c r="K28" s="88">
        <f>SUM(N28,E28,F28)</f>
        <v>432640</v>
      </c>
      <c r="L28" s="89"/>
      <c r="M28" s="94">
        <f>G8</f>
        <v>221470</v>
      </c>
      <c r="N28" s="94">
        <f>J8</f>
        <v>147640</v>
      </c>
    </row>
    <row r="29" spans="1:27" ht="24.95" customHeight="1" thickBot="1" x14ac:dyDescent="0.35">
      <c r="A29" s="73"/>
      <c r="B29" s="74"/>
      <c r="C29" s="90" t="s">
        <v>31</v>
      </c>
      <c r="D29" s="91">
        <f>E8</f>
        <v>344510</v>
      </c>
      <c r="E29" s="92">
        <f>+J15</f>
        <v>210000</v>
      </c>
      <c r="F29" s="92">
        <f>+J16</f>
        <v>56000</v>
      </c>
      <c r="G29" s="95">
        <f>SUM(D29+E29+F29)</f>
        <v>610510</v>
      </c>
      <c r="H29" s="95"/>
      <c r="I29" s="96">
        <f>SUM(M29+E29+F29)</f>
        <v>472700</v>
      </c>
      <c r="J29" s="96"/>
      <c r="K29" s="97">
        <f>SUM(N29+E29+F29)</f>
        <v>403800</v>
      </c>
      <c r="L29" s="98"/>
      <c r="M29" s="94">
        <f>H8</f>
        <v>206700</v>
      </c>
      <c r="N29" s="94">
        <f>K8</f>
        <v>137800</v>
      </c>
    </row>
    <row r="30" spans="1:27" ht="9.9499999999999993" customHeight="1" x14ac:dyDescent="0.3">
      <c r="A30" s="66"/>
      <c r="B30" s="66"/>
      <c r="C30" s="99"/>
      <c r="D30" s="100"/>
      <c r="E30" s="101"/>
      <c r="F30" s="101"/>
      <c r="G30" s="102"/>
      <c r="H30" s="102"/>
      <c r="I30" s="102"/>
      <c r="J30" s="102"/>
      <c r="K30" s="102"/>
      <c r="L30" s="103"/>
    </row>
    <row r="31" spans="1:27" ht="20.100000000000001" customHeight="1" x14ac:dyDescent="0.3">
      <c r="A31" s="104" t="s">
        <v>36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</row>
  </sheetData>
  <mergeCells count="63">
    <mergeCell ref="K28:L28"/>
    <mergeCell ref="G29:H29"/>
    <mergeCell ref="I29:J29"/>
    <mergeCell ref="K29:L29"/>
    <mergeCell ref="A31:L31"/>
    <mergeCell ref="K25:L25"/>
    <mergeCell ref="G26:H26"/>
    <mergeCell ref="I26:J26"/>
    <mergeCell ref="K26:L26"/>
    <mergeCell ref="A27:B29"/>
    <mergeCell ref="G27:H27"/>
    <mergeCell ref="I27:J27"/>
    <mergeCell ref="K27:L27"/>
    <mergeCell ref="G28:H28"/>
    <mergeCell ref="I28:J28"/>
    <mergeCell ref="K22:L22"/>
    <mergeCell ref="G23:H23"/>
    <mergeCell ref="I23:J23"/>
    <mergeCell ref="K23:L23"/>
    <mergeCell ref="A24:B26"/>
    <mergeCell ref="G24:H24"/>
    <mergeCell ref="I24:J24"/>
    <mergeCell ref="K24:L24"/>
    <mergeCell ref="G25:H25"/>
    <mergeCell ref="I25:J25"/>
    <mergeCell ref="A19:L19"/>
    <mergeCell ref="G20:H20"/>
    <mergeCell ref="I20:J20"/>
    <mergeCell ref="K20:L20"/>
    <mergeCell ref="A21:B23"/>
    <mergeCell ref="G21:H21"/>
    <mergeCell ref="I21:J21"/>
    <mergeCell ref="K21:L21"/>
    <mergeCell ref="G22:H22"/>
    <mergeCell ref="I22:J22"/>
    <mergeCell ref="A16:C16"/>
    <mergeCell ref="D16:F16"/>
    <mergeCell ref="G16:I16"/>
    <mergeCell ref="J16:L16"/>
    <mergeCell ref="A17:C17"/>
    <mergeCell ref="D17:L17"/>
    <mergeCell ref="A13:L13"/>
    <mergeCell ref="A14:C15"/>
    <mergeCell ref="D14:F14"/>
    <mergeCell ref="G14:I14"/>
    <mergeCell ref="J14:L14"/>
    <mergeCell ref="D15:F15"/>
    <mergeCell ref="G15:I15"/>
    <mergeCell ref="J15:L15"/>
    <mergeCell ref="N4:P4"/>
    <mergeCell ref="Q4:S4"/>
    <mergeCell ref="T4:V4"/>
    <mergeCell ref="A9:L9"/>
    <mergeCell ref="A10:L10"/>
    <mergeCell ref="A11:L11"/>
    <mergeCell ref="A1:L1"/>
    <mergeCell ref="A2:L2"/>
    <mergeCell ref="A3:L3"/>
    <mergeCell ref="A4:B5"/>
    <mergeCell ref="C4:E4"/>
    <mergeCell ref="F4:H4"/>
    <mergeCell ref="I4:K4"/>
    <mergeCell ref="L4:L5"/>
  </mergeCells>
  <phoneticPr fontId="4" type="noConversion"/>
  <printOptions horizontalCentered="1" verticalCentered="1"/>
  <pageMargins left="0.17" right="0.17" top="0.59055118110236227" bottom="0.39370078740157483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2021년입소비</vt:lpstr>
      <vt:lpstr>'2021년입소비'!Print_Area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2021-01-26T06:20:09Z</dcterms:created>
  <dcterms:modified xsi:type="dcterms:W3CDTF">2021-01-26T06:20:45Z</dcterms:modified>
</cp:coreProperties>
</file>