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사업계획서\2021 사업계획\"/>
    </mc:Choice>
  </mc:AlternateContent>
  <bookViews>
    <workbookView xWindow="8595" yWindow="0" windowWidth="14685" windowHeight="12555" activeTab="1"/>
  </bookViews>
  <sheets>
    <sheet name="급여" sheetId="1" r:id="rId1"/>
    <sheet name="비급여" sheetId="5" r:id="rId2"/>
  </sheets>
  <definedNames>
    <definedName name="_xlnm.Print_Area" localSheetId="0">급여!$A$1:$L$29</definedName>
    <definedName name="_xlnm.Print_Area" localSheetId="1">비급여!$A$1:$J$14</definedName>
  </definedNames>
  <calcPr calcId="162913"/>
</workbook>
</file>

<file path=xl/calcChain.xml><?xml version="1.0" encoding="utf-8"?>
<calcChain xmlns="http://schemas.openxmlformats.org/spreadsheetml/2006/main">
  <c r="Q16" i="1" l="1"/>
  <c r="P16" i="1"/>
  <c r="Q12" i="1"/>
  <c r="P12" i="1"/>
  <c r="Q8" i="1"/>
  <c r="P8" i="1"/>
  <c r="L7" i="1"/>
  <c r="F7" i="1"/>
  <c r="I7" i="1"/>
  <c r="G14" i="1" l="1"/>
  <c r="I16" i="1" s="1"/>
  <c r="G15" i="1"/>
  <c r="G6" i="5" s="1"/>
  <c r="G5" i="5" l="1"/>
  <c r="I7" i="5" s="1"/>
  <c r="O12" i="1"/>
  <c r="N12" i="1"/>
  <c r="N8" i="1"/>
  <c r="O8" i="1"/>
  <c r="N16" i="1" l="1"/>
  <c r="O16" i="1"/>
  <c r="K7" i="5"/>
  <c r="L8" i="1" l="1"/>
  <c r="L9" i="1" s="1"/>
  <c r="I8" i="1"/>
  <c r="I9" i="1" s="1"/>
  <c r="F8" i="1"/>
  <c r="F9" i="1" s="1"/>
  <c r="F10" i="1" s="1"/>
  <c r="F13" i="1" l="1"/>
  <c r="F19" i="1" s="1"/>
  <c r="I12" i="1"/>
  <c r="I18" i="1" s="1"/>
  <c r="I13" i="1"/>
  <c r="I19" i="1" s="1"/>
  <c r="L13" i="1"/>
  <c r="L19" i="1" s="1"/>
  <c r="I11" i="1"/>
  <c r="I17" i="1" s="1"/>
  <c r="F11" i="1"/>
  <c r="F17" i="1" s="1"/>
  <c r="F12" i="1"/>
  <c r="F18" i="1" s="1"/>
  <c r="I10" i="1"/>
  <c r="L11" i="1"/>
  <c r="L17" i="1" s="1"/>
  <c r="L12" i="1"/>
  <c r="L18" i="1" s="1"/>
  <c r="L10" i="1"/>
</calcChain>
</file>

<file path=xl/sharedStrings.xml><?xml version="1.0" encoding="utf-8"?>
<sst xmlns="http://schemas.openxmlformats.org/spreadsheetml/2006/main" count="99" uniqueCount="62">
  <si>
    <t>1등급</t>
    <phoneticPr fontId="2" type="noConversion"/>
  </si>
  <si>
    <t>2등급</t>
    <phoneticPr fontId="2" type="noConversion"/>
  </si>
  <si>
    <t>3~5등급</t>
    <phoneticPr fontId="2" type="noConversion"/>
  </si>
  <si>
    <t>입소비용(1일)</t>
    <phoneticPr fontId="2" type="noConversion"/>
  </si>
  <si>
    <t>365일</t>
    <phoneticPr fontId="2" type="noConversion"/>
  </si>
  <si>
    <t>월 평균</t>
    <phoneticPr fontId="2" type="noConversion"/>
  </si>
  <si>
    <t>급여</t>
    <phoneticPr fontId="2" type="noConversion"/>
  </si>
  <si>
    <t>일반 (20%)</t>
    <phoneticPr fontId="2" type="noConversion"/>
  </si>
  <si>
    <t>공단부담금 (80%)</t>
    <phoneticPr fontId="2" type="noConversion"/>
  </si>
  <si>
    <t>비급여</t>
    <phoneticPr fontId="2" type="noConversion"/>
  </si>
  <si>
    <t>② 식재료비</t>
    <phoneticPr fontId="2" type="noConversion"/>
  </si>
  <si>
    <t>③ 간 식 비</t>
    <phoneticPr fontId="2" type="noConversion"/>
  </si>
  <si>
    <t>소 계 (②+③)</t>
    <phoneticPr fontId="2" type="noConversion"/>
  </si>
  <si>
    <t>월 비용계
(①+②+③)</t>
    <phoneticPr fontId="2" type="noConversion"/>
  </si>
  <si>
    <t>일반(20%)</t>
    <phoneticPr fontId="2" type="noConversion"/>
  </si>
  <si>
    <t>특실료</t>
    <phoneticPr fontId="2" type="noConversion"/>
  </si>
  <si>
    <t>2인실</t>
    <phoneticPr fontId="2" type="noConversion"/>
  </si>
  <si>
    <t>1인실</t>
    <phoneticPr fontId="2" type="noConversion"/>
  </si>
  <si>
    <t>월 150,000원 - 1일 5,000원 * 30일</t>
    <phoneticPr fontId="2" type="noConversion"/>
  </si>
  <si>
    <t>월 300,000원 - 1일 10,000원 * 30일</t>
    <phoneticPr fontId="2" type="noConversion"/>
  </si>
  <si>
    <t>현재 외부 미용사 원내 자원봉사 무료지원</t>
    <phoneticPr fontId="2" type="noConversion"/>
  </si>
  <si>
    <t>약제비/재료대/진단비/구급차/기호식품/복지용구 등</t>
    <phoneticPr fontId="2" type="noConversion"/>
  </si>
  <si>
    <t>시  설  급  여</t>
    <phoneticPr fontId="2" type="noConversion"/>
  </si>
  <si>
    <t>등   급</t>
    <phoneticPr fontId="2" type="noConversion"/>
  </si>
  <si>
    <t>구   분</t>
    <phoneticPr fontId="2" type="noConversion"/>
  </si>
  <si>
    <t>①본인
부담금</t>
    <phoneticPr fontId="2" type="noConversion"/>
  </si>
  <si>
    <t>고 양 은 혜 마 을</t>
    <phoneticPr fontId="2" type="noConversion"/>
  </si>
  <si>
    <t>이미용 비용</t>
    <phoneticPr fontId="2" type="noConversion"/>
  </si>
  <si>
    <t>기타 비용</t>
    <phoneticPr fontId="2" type="noConversion"/>
  </si>
  <si>
    <t>식재료비</t>
    <phoneticPr fontId="2" type="noConversion"/>
  </si>
  <si>
    <t>간 식 비</t>
    <phoneticPr fontId="2" type="noConversion"/>
  </si>
  <si>
    <t>소 계</t>
    <phoneticPr fontId="2" type="noConversion"/>
  </si>
  <si>
    <t>감경</t>
    <phoneticPr fontId="2" type="noConversion"/>
  </si>
  <si>
    <t xml:space="preserve">     * 상기비용은 입소시점 등급의 기본내역이며, 등급 변경 시 재조정합니다.</t>
    <phoneticPr fontId="2" type="noConversion"/>
  </si>
  <si>
    <t xml:space="preserve">     * 아래비용은 해당 어르신별로 별도 청구는 실비 및 비급여 항목입니다.</t>
    <phoneticPr fontId="2" type="noConversion"/>
  </si>
  <si>
    <t>2020년</t>
    <phoneticPr fontId="2" type="noConversion"/>
  </si>
  <si>
    <t>2019년</t>
    <phoneticPr fontId="2" type="noConversion"/>
  </si>
  <si>
    <t>증감</t>
    <phoneticPr fontId="2" type="noConversion"/>
  </si>
  <si>
    <t>월 식재료비(61인 기준)</t>
    <phoneticPr fontId="2" type="noConversion"/>
  </si>
  <si>
    <t>월 간식비(61인 기준)</t>
    <phoneticPr fontId="2" type="noConversion"/>
  </si>
  <si>
    <t>비급여 합계(61인 기준)</t>
    <phoneticPr fontId="2" type="noConversion"/>
  </si>
  <si>
    <t>담당</t>
    <phoneticPr fontId="2" type="noConversion"/>
  </si>
  <si>
    <t>사무국장</t>
    <phoneticPr fontId="2" type="noConversion"/>
  </si>
  <si>
    <t>시설장</t>
    <phoneticPr fontId="2" type="noConversion"/>
  </si>
  <si>
    <t>결재</t>
    <phoneticPr fontId="2" type="noConversion"/>
  </si>
  <si>
    <t>월</t>
    <phoneticPr fontId="2" type="noConversion"/>
  </si>
  <si>
    <t>원</t>
    <phoneticPr fontId="2" type="noConversion"/>
  </si>
  <si>
    <t>원*</t>
    <phoneticPr fontId="2" type="noConversion"/>
  </si>
  <si>
    <t>1일3회* 30.4일</t>
    <phoneticPr fontId="2" type="noConversion"/>
  </si>
  <si>
    <t>1일1회* 30.4일</t>
    <phoneticPr fontId="2" type="noConversion"/>
  </si>
  <si>
    <t>=</t>
    <phoneticPr fontId="2" type="noConversion"/>
  </si>
  <si>
    <t>월</t>
    <phoneticPr fontId="2" type="noConversion"/>
  </si>
  <si>
    <t>입소자 월 요양비 내역 (2021년도)</t>
    <phoneticPr fontId="2" type="noConversion"/>
  </si>
  <si>
    <t>2021년</t>
  </si>
  <si>
    <t>전년대비 증감</t>
    <phoneticPr fontId="2" type="noConversion"/>
  </si>
  <si>
    <t>2021수가(시설) 인상율</t>
    <phoneticPr fontId="2" type="noConversion"/>
  </si>
  <si>
    <t>원내 자원봉사 무료지원</t>
    <phoneticPr fontId="2" type="noConversion"/>
  </si>
  <si>
    <t>2021년 1월 1일 기준(단위:원)</t>
    <phoneticPr fontId="2" type="noConversion"/>
  </si>
  <si>
    <t>2021년 1월 1일 기준(단위:원)</t>
    <phoneticPr fontId="2" type="noConversion"/>
  </si>
  <si>
    <t>2021년도 비급여 내역</t>
    <phoneticPr fontId="2" type="noConversion"/>
  </si>
  <si>
    <t>=       (3,100원*1일3회*30.4일)</t>
    <phoneticPr fontId="2" type="noConversion"/>
  </si>
  <si>
    <t>=       (1000원*1일1회*30.4일)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</si>
</sst>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3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30"/>
      <color theme="1"/>
      <name val="맑은 고딕"/>
      <family val="3"/>
      <charset val="129"/>
      <scheme val="major"/>
    </font>
    <font>
      <b/>
      <sz val="11"/>
      <color rgb="FF0070C0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ajor"/>
    </font>
    <font>
      <b/>
      <u/>
      <sz val="25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72">
    <xf numFmtId="0" fontId="0" fillId="0" borderId="0" xfId="0">
      <alignment vertical="center"/>
    </xf>
    <xf numFmtId="0" fontId="4" fillId="0" borderId="0" xfId="0" applyFont="1">
      <alignment vertical="center"/>
    </xf>
    <xf numFmtId="41" fontId="4" fillId="0" borderId="0" xfId="1" applyFont="1">
      <alignment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41" fontId="6" fillId="2" borderId="35" xfId="1" applyFont="1" applyFill="1" applyBorder="1" applyAlignment="1">
      <alignment horizontal="center" vertical="center"/>
    </xf>
    <xf numFmtId="41" fontId="4" fillId="0" borderId="23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center" vertical="center"/>
    </xf>
    <xf numFmtId="41" fontId="4" fillId="0" borderId="16" xfId="1" applyNumberFormat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9" fontId="4" fillId="0" borderId="1" xfId="2" applyFont="1" applyBorder="1" applyAlignment="1">
      <alignment horizontal="center" vertical="center"/>
    </xf>
    <xf numFmtId="41" fontId="4" fillId="0" borderId="25" xfId="1" applyNumberFormat="1" applyFont="1" applyBorder="1" applyAlignment="1">
      <alignment horizontal="center" vertical="center"/>
    </xf>
    <xf numFmtId="41" fontId="5" fillId="0" borderId="16" xfId="1" applyNumberFormat="1" applyFont="1" applyBorder="1" applyAlignment="1">
      <alignment horizontal="center" vertical="center"/>
    </xf>
    <xf numFmtId="41" fontId="9" fillId="0" borderId="16" xfId="1" applyNumberFormat="1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/>
    </xf>
    <xf numFmtId="41" fontId="9" fillId="0" borderId="16" xfId="1" applyFont="1" applyBorder="1" applyAlignment="1">
      <alignment horizontal="center" vertical="center"/>
    </xf>
    <xf numFmtId="10" fontId="4" fillId="0" borderId="1" xfId="0" applyNumberFormat="1" applyFont="1" applyBorder="1">
      <alignment vertical="center"/>
    </xf>
    <xf numFmtId="41" fontId="9" fillId="0" borderId="20" xfId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41" fontId="4" fillId="0" borderId="49" xfId="1" applyFont="1" applyBorder="1" applyAlignment="1">
      <alignment horizontal="center" vertical="center"/>
    </xf>
    <xf numFmtId="41" fontId="4" fillId="0" borderId="49" xfId="1" applyFont="1" applyBorder="1" applyAlignment="1">
      <alignment horizontal="right" vertical="center"/>
    </xf>
    <xf numFmtId="177" fontId="4" fillId="0" borderId="51" xfId="1" applyNumberFormat="1" applyFont="1" applyBorder="1" applyAlignment="1">
      <alignment vertical="center"/>
    </xf>
    <xf numFmtId="177" fontId="4" fillId="0" borderId="49" xfId="1" applyNumberFormat="1" applyFont="1" applyBorder="1" applyAlignment="1">
      <alignment vertical="center"/>
    </xf>
    <xf numFmtId="177" fontId="4" fillId="0" borderId="52" xfId="1" applyNumberFormat="1" applyFont="1" applyBorder="1" applyAlignment="1">
      <alignment vertical="center"/>
    </xf>
    <xf numFmtId="41" fontId="4" fillId="0" borderId="51" xfId="1" applyFont="1" applyBorder="1" applyAlignment="1">
      <alignment horizontal="center" vertical="center"/>
    </xf>
    <xf numFmtId="41" fontId="4" fillId="0" borderId="49" xfId="1" applyNumberFormat="1" applyFont="1" applyBorder="1" applyAlignment="1">
      <alignment horizontal="center" vertical="center"/>
    </xf>
    <xf numFmtId="41" fontId="4" fillId="0" borderId="52" xfId="1" applyFont="1" applyBorder="1" applyAlignment="1">
      <alignment vertical="center"/>
    </xf>
    <xf numFmtId="41" fontId="4" fillId="0" borderId="49" xfId="1" quotePrefix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1" fontId="6" fillId="0" borderId="49" xfId="1" applyFont="1" applyBorder="1" applyAlignment="1">
      <alignment vertical="center"/>
    </xf>
    <xf numFmtId="41" fontId="6" fillId="0" borderId="49" xfId="1" applyFont="1" applyBorder="1" applyAlignment="1">
      <alignment horizontal="left" vertical="center"/>
    </xf>
    <xf numFmtId="41" fontId="6" fillId="0" borderId="51" xfId="1" applyFont="1" applyBorder="1" applyAlignment="1">
      <alignment horizontal="right" vertical="center"/>
    </xf>
    <xf numFmtId="41" fontId="6" fillId="0" borderId="63" xfId="1" applyFont="1" applyBorder="1" applyAlignment="1">
      <alignment vertical="center"/>
    </xf>
    <xf numFmtId="177" fontId="6" fillId="0" borderId="61" xfId="1" applyNumberFormat="1" applyFont="1" applyBorder="1" applyAlignment="1">
      <alignment horizontal="center" vertical="center"/>
    </xf>
    <xf numFmtId="41" fontId="9" fillId="0" borderId="50" xfId="1" applyFont="1" applyBorder="1" applyAlignment="1">
      <alignment horizontal="center" vertical="center"/>
    </xf>
    <xf numFmtId="41" fontId="9" fillId="0" borderId="61" xfId="1" applyFont="1" applyBorder="1" applyAlignment="1">
      <alignment horizontal="center" vertical="center"/>
    </xf>
    <xf numFmtId="41" fontId="9" fillId="0" borderId="28" xfId="1" applyFont="1" applyBorder="1" applyAlignment="1">
      <alignment horizontal="center" vertical="center"/>
    </xf>
    <xf numFmtId="177" fontId="4" fillId="0" borderId="49" xfId="1" applyNumberFormat="1" applyFont="1" applyBorder="1" applyAlignment="1">
      <alignment horizontal="center" vertical="center"/>
    </xf>
    <xf numFmtId="41" fontId="5" fillId="0" borderId="48" xfId="1" applyNumberFormat="1" applyFont="1" applyBorder="1" applyAlignment="1">
      <alignment horizontal="center" vertical="center"/>
    </xf>
    <xf numFmtId="41" fontId="5" fillId="0" borderId="49" xfId="1" applyNumberFormat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center" vertical="center"/>
    </xf>
    <xf numFmtId="41" fontId="9" fillId="0" borderId="48" xfId="1" applyNumberFormat="1" applyFont="1" applyBorder="1" applyAlignment="1">
      <alignment horizontal="center" vertical="center"/>
    </xf>
    <xf numFmtId="41" fontId="9" fillId="0" borderId="49" xfId="1" applyNumberFormat="1" applyFont="1" applyBorder="1" applyAlignment="1">
      <alignment horizontal="center" vertical="center"/>
    </xf>
    <xf numFmtId="41" fontId="9" fillId="0" borderId="4" xfId="1" applyNumberFormat="1" applyFont="1" applyBorder="1" applyAlignment="1">
      <alignment horizontal="center" vertical="center"/>
    </xf>
    <xf numFmtId="41" fontId="5" fillId="0" borderId="48" xfId="1" applyFont="1" applyBorder="1" applyAlignment="1">
      <alignment horizontal="center" vertical="center"/>
    </xf>
    <xf numFmtId="41" fontId="5" fillId="0" borderId="49" xfId="1" applyFont="1" applyBorder="1" applyAlignment="1">
      <alignment horizontal="center" vertical="center"/>
    </xf>
    <xf numFmtId="41" fontId="5" fillId="0" borderId="4" xfId="1" applyFont="1" applyBorder="1" applyAlignment="1">
      <alignment horizontal="center" vertical="center"/>
    </xf>
    <xf numFmtId="41" fontId="9" fillId="0" borderId="48" xfId="1" applyFont="1" applyBorder="1" applyAlignment="1">
      <alignment horizontal="center" vertical="center"/>
    </xf>
    <xf numFmtId="41" fontId="9" fillId="0" borderId="49" xfId="1" applyFont="1" applyBorder="1" applyAlignment="1">
      <alignment horizontal="center" vertical="center"/>
    </xf>
    <xf numFmtId="41" fontId="9" fillId="0" borderId="4" xfId="1" applyFont="1" applyBorder="1" applyAlignment="1">
      <alignment horizontal="center" vertical="center"/>
    </xf>
    <xf numFmtId="41" fontId="6" fillId="2" borderId="55" xfId="1" applyFont="1" applyFill="1" applyBorder="1" applyAlignment="1">
      <alignment horizontal="center" vertical="center"/>
    </xf>
    <xf numFmtId="41" fontId="6" fillId="2" borderId="59" xfId="1" applyFont="1" applyFill="1" applyBorder="1" applyAlignment="1">
      <alignment horizontal="center" vertical="center"/>
    </xf>
    <xf numFmtId="41" fontId="6" fillId="2" borderId="54" xfId="1" applyFont="1" applyFill="1" applyBorder="1" applyAlignment="1">
      <alignment horizontal="center" vertical="center"/>
    </xf>
    <xf numFmtId="41" fontId="4" fillId="0" borderId="62" xfId="1" applyNumberFormat="1" applyFont="1" applyBorder="1" applyAlignment="1">
      <alignment horizontal="center" vertical="center"/>
    </xf>
    <xf numFmtId="41" fontId="4" fillId="0" borderId="60" xfId="1" applyNumberFormat="1" applyFont="1" applyBorder="1" applyAlignment="1">
      <alignment horizontal="center" vertical="center"/>
    </xf>
    <xf numFmtId="41" fontId="4" fillId="0" borderId="57" xfId="1" applyNumberFormat="1" applyFont="1" applyBorder="1" applyAlignment="1">
      <alignment horizontal="center" vertical="center"/>
    </xf>
    <xf numFmtId="41" fontId="4" fillId="0" borderId="48" xfId="1" applyNumberFormat="1" applyFont="1" applyBorder="1" applyAlignment="1">
      <alignment horizontal="center" vertical="center"/>
    </xf>
    <xf numFmtId="41" fontId="4" fillId="0" borderId="49" xfId="1" applyNumberFormat="1" applyFont="1" applyBorder="1" applyAlignment="1">
      <alignment horizontal="center" vertical="center"/>
    </xf>
    <xf numFmtId="41" fontId="4" fillId="0" borderId="4" xfId="1" applyNumberFormat="1" applyFont="1" applyBorder="1" applyAlignment="1">
      <alignment horizontal="center" vertical="center"/>
    </xf>
    <xf numFmtId="41" fontId="9" fillId="0" borderId="51" xfId="1" applyFont="1" applyBorder="1" applyAlignment="1">
      <alignment horizontal="center" vertical="center"/>
    </xf>
    <xf numFmtId="41" fontId="4" fillId="0" borderId="56" xfId="1" applyNumberFormat="1" applyFont="1" applyBorder="1" applyAlignment="1">
      <alignment horizontal="center" vertical="center"/>
    </xf>
    <xf numFmtId="41" fontId="4" fillId="0" borderId="51" xfId="1" applyNumberFormat="1" applyFont="1" applyBorder="1" applyAlignment="1">
      <alignment horizontal="center" vertical="center"/>
    </xf>
    <xf numFmtId="41" fontId="6" fillId="2" borderId="53" xfId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9" fontId="9" fillId="0" borderId="42" xfId="0" applyNumberFormat="1" applyFont="1" applyBorder="1" applyAlignment="1">
      <alignment horizontal="center" vertical="center"/>
    </xf>
    <xf numFmtId="9" fontId="9" fillId="0" borderId="46" xfId="0" applyNumberFormat="1" applyFont="1" applyBorder="1" applyAlignment="1">
      <alignment horizontal="center" vertical="center"/>
    </xf>
    <xf numFmtId="9" fontId="9" fillId="0" borderId="44" xfId="0" applyNumberFormat="1" applyFont="1" applyBorder="1" applyAlignment="1">
      <alignment horizontal="center" vertical="center"/>
    </xf>
    <xf numFmtId="9" fontId="9" fillId="0" borderId="47" xfId="0" applyNumberFormat="1" applyFont="1" applyBorder="1" applyAlignment="1">
      <alignment horizontal="center" vertical="center"/>
    </xf>
    <xf numFmtId="41" fontId="9" fillId="0" borderId="58" xfId="1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 textRotation="255"/>
    </xf>
    <xf numFmtId="0" fontId="9" fillId="0" borderId="2" xfId="0" applyFont="1" applyBorder="1" applyAlignment="1">
      <alignment horizontal="center" vertical="center" textRotation="255"/>
    </xf>
    <xf numFmtId="0" fontId="9" fillId="0" borderId="37" xfId="0" applyFont="1" applyBorder="1" applyAlignment="1">
      <alignment horizontal="center" vertical="center" textRotation="255"/>
    </xf>
    <xf numFmtId="41" fontId="5" fillId="0" borderId="51" xfId="1" applyNumberFormat="1" applyFont="1" applyBorder="1" applyAlignment="1">
      <alignment horizontal="center" vertical="center"/>
    </xf>
    <xf numFmtId="41" fontId="9" fillId="0" borderId="51" xfId="1" applyNumberFormat="1" applyFont="1" applyBorder="1" applyAlignment="1">
      <alignment horizontal="center" vertical="center"/>
    </xf>
    <xf numFmtId="41" fontId="5" fillId="0" borderId="5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1" fontId="5" fillId="0" borderId="0" xfId="1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41" fontId="6" fillId="2" borderId="22" xfId="1" applyFont="1" applyFill="1" applyBorder="1" applyAlignment="1">
      <alignment horizontal="center" vertical="center"/>
    </xf>
    <xf numFmtId="41" fontId="6" fillId="2" borderId="13" xfId="1" applyFont="1" applyFill="1" applyBorder="1" applyAlignment="1">
      <alignment horizontal="center" vertical="center"/>
    </xf>
    <xf numFmtId="41" fontId="6" fillId="2" borderId="39" xfId="1" applyFont="1" applyFill="1" applyBorder="1" applyAlignment="1">
      <alignment horizontal="center" vertical="center"/>
    </xf>
    <xf numFmtId="41" fontId="6" fillId="2" borderId="14" xfId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6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6" fillId="2" borderId="2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41" fontId="6" fillId="0" borderId="49" xfId="1" quotePrefix="1" applyFont="1" applyBorder="1" applyAlignment="1">
      <alignment horizontal="left" vertical="center"/>
    </xf>
    <xf numFmtId="41" fontId="6" fillId="0" borderId="52" xfId="1" applyFont="1" applyBorder="1" applyAlignment="1">
      <alignment horizontal="left" vertical="center"/>
    </xf>
    <xf numFmtId="41" fontId="6" fillId="0" borderId="58" xfId="1" applyFont="1" applyBorder="1" applyAlignment="1">
      <alignment horizontal="right" vertical="center"/>
    </xf>
    <xf numFmtId="41" fontId="6" fillId="0" borderId="61" xfId="1" applyFont="1" applyBorder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85725</xdr:colOff>
          <xdr:row>3</xdr:row>
          <xdr:rowOff>657225</xdr:rowOff>
        </xdr:from>
        <xdr:to>
          <xdr:col>21</xdr:col>
          <xdr:colOff>581025</xdr:colOff>
          <xdr:row>4</xdr:row>
          <xdr:rowOff>571500</xdr:rowOff>
        </xdr:to>
        <xdr:pic>
          <xdr:nvPicPr>
            <xdr:cNvPr id="3" name="그림 2">
              <a:extLst>
                <a:ext uri="{FF2B5EF4-FFF2-40B4-BE49-F238E27FC236}">
                  <a16:creationId xmlns:a16="http://schemas.microsoft.com/office/drawing/2014/main" id="{48E1CBD3-2165-4D35-A2BA-81932C5D8E6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L$15:$O$16" spid="_x0000_s208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1382375" y="2019300"/>
              <a:ext cx="2552700" cy="68580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zoomScaleNormal="100" workbookViewId="0">
      <selection activeCell="S5" sqref="S5"/>
    </sheetView>
  </sheetViews>
  <sheetFormatPr defaultRowHeight="16.5" x14ac:dyDescent="0.3"/>
  <cols>
    <col min="1" max="1" width="11.375" style="1" customWidth="1"/>
    <col min="2" max="2" width="7.75" style="1" bestFit="1" customWidth="1"/>
    <col min="3" max="3" width="3.125" style="1" bestFit="1" customWidth="1"/>
    <col min="4" max="4" width="7.5" style="1" bestFit="1" customWidth="1"/>
    <col min="5" max="5" width="3.25" style="1" customWidth="1"/>
    <col min="6" max="6" width="3.125" style="2" customWidth="1"/>
    <col min="7" max="7" width="9" style="2" customWidth="1"/>
    <col min="8" max="9" width="3.125" style="2" customWidth="1"/>
    <col min="10" max="10" width="9" style="2" customWidth="1"/>
    <col min="11" max="11" width="3.125" style="2" customWidth="1"/>
    <col min="12" max="12" width="15.875" style="2" customWidth="1"/>
    <col min="13" max="13" width="2.375" style="1" customWidth="1"/>
    <col min="14" max="14" width="13.875" style="1" hidden="1" customWidth="1"/>
    <col min="15" max="17" width="15.75" style="1" hidden="1" customWidth="1"/>
    <col min="18" max="18" width="9" style="1"/>
    <col min="19" max="19" width="3.375" style="1" bestFit="1" customWidth="1"/>
    <col min="20" max="21" width="10" style="1" customWidth="1"/>
    <col min="22" max="22" width="10" customWidth="1"/>
  </cols>
  <sheetData>
    <row r="1" spans="1:17" ht="6" customHeight="1" x14ac:dyDescent="0.3"/>
    <row r="2" spans="1:17" ht="33" customHeight="1" x14ac:dyDescent="0.3">
      <c r="A2" s="87" t="s">
        <v>52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7" ht="33" customHeight="1" x14ac:dyDescent="0.3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7" ht="19.5" customHeight="1" thickBot="1" x14ac:dyDescent="0.35">
      <c r="I4" s="107" t="s">
        <v>57</v>
      </c>
      <c r="J4" s="107"/>
      <c r="K4" s="107"/>
      <c r="L4" s="107"/>
    </row>
    <row r="5" spans="1:17" ht="27.95" customHeight="1" x14ac:dyDescent="0.3">
      <c r="A5" s="124" t="s">
        <v>24</v>
      </c>
      <c r="B5" s="125"/>
      <c r="C5" s="125"/>
      <c r="D5" s="126"/>
      <c r="E5" s="127"/>
      <c r="F5" s="111" t="s">
        <v>22</v>
      </c>
      <c r="G5" s="111"/>
      <c r="H5" s="111"/>
      <c r="I5" s="112"/>
      <c r="J5" s="113"/>
      <c r="K5" s="113"/>
      <c r="L5" s="114"/>
    </row>
    <row r="6" spans="1:17" ht="27.95" customHeight="1" thickBot="1" x14ac:dyDescent="0.35">
      <c r="A6" s="115" t="s">
        <v>23</v>
      </c>
      <c r="B6" s="116"/>
      <c r="C6" s="116"/>
      <c r="D6" s="117"/>
      <c r="E6" s="118"/>
      <c r="F6" s="65" t="s">
        <v>0</v>
      </c>
      <c r="G6" s="54"/>
      <c r="H6" s="55"/>
      <c r="I6" s="53" t="s">
        <v>1</v>
      </c>
      <c r="J6" s="54"/>
      <c r="K6" s="55"/>
      <c r="L6" s="7" t="s">
        <v>2</v>
      </c>
      <c r="N6" s="66" t="s">
        <v>38</v>
      </c>
      <c r="O6" s="66"/>
      <c r="P6" s="66"/>
      <c r="Q6" s="66"/>
    </row>
    <row r="7" spans="1:17" ht="27.95" customHeight="1" thickTop="1" x14ac:dyDescent="0.3">
      <c r="A7" s="130" t="s">
        <v>3</v>
      </c>
      <c r="B7" s="131"/>
      <c r="C7" s="131"/>
      <c r="D7" s="132"/>
      <c r="E7" s="133"/>
      <c r="F7" s="63">
        <f>ROUND((70990*1.0128),-1)</f>
        <v>71900</v>
      </c>
      <c r="G7" s="57"/>
      <c r="H7" s="58"/>
      <c r="I7" s="56">
        <f>ROUND((65870*1.0128),-1)</f>
        <v>66710</v>
      </c>
      <c r="J7" s="57"/>
      <c r="K7" s="58"/>
      <c r="L7" s="8">
        <f>ROUND((60740*1.0128),-1)</f>
        <v>61520</v>
      </c>
      <c r="N7" s="9" t="s">
        <v>36</v>
      </c>
      <c r="O7" s="10" t="s">
        <v>35</v>
      </c>
      <c r="P7" s="9" t="s">
        <v>53</v>
      </c>
      <c r="Q7" s="9" t="s">
        <v>54</v>
      </c>
    </row>
    <row r="8" spans="1:17" ht="27.95" customHeight="1" x14ac:dyDescent="0.3">
      <c r="A8" s="128" t="s">
        <v>4</v>
      </c>
      <c r="B8" s="89"/>
      <c r="C8" s="89"/>
      <c r="D8" s="93"/>
      <c r="E8" s="94"/>
      <c r="F8" s="64">
        <f>F7*365</f>
        <v>26243500</v>
      </c>
      <c r="G8" s="60"/>
      <c r="H8" s="61"/>
      <c r="I8" s="59">
        <f t="shared" ref="I8:L8" si="0">I7*365</f>
        <v>24349150</v>
      </c>
      <c r="J8" s="60"/>
      <c r="K8" s="61"/>
      <c r="L8" s="11">
        <f t="shared" si="0"/>
        <v>22454800</v>
      </c>
      <c r="N8" s="12">
        <f>(2800*3*30.4)*61</f>
        <v>15576960</v>
      </c>
      <c r="O8" s="12">
        <f>(3000*3*30.4)*61</f>
        <v>16689600</v>
      </c>
      <c r="P8" s="12">
        <f>(3100*3*30.4)*61</f>
        <v>17245920</v>
      </c>
      <c r="Q8" s="13">
        <f>P8/O8</f>
        <v>1.0333333333333334</v>
      </c>
    </row>
    <row r="9" spans="1:17" ht="27.95" customHeight="1" x14ac:dyDescent="0.3">
      <c r="A9" s="128" t="s">
        <v>5</v>
      </c>
      <c r="B9" s="89"/>
      <c r="C9" s="89"/>
      <c r="D9" s="93"/>
      <c r="E9" s="94"/>
      <c r="F9" s="64">
        <f>F8/12</f>
        <v>2186958.3333333335</v>
      </c>
      <c r="G9" s="60"/>
      <c r="H9" s="61"/>
      <c r="I9" s="59">
        <f t="shared" ref="I9:L9" si="1">I8/12</f>
        <v>2029095.8333333333</v>
      </c>
      <c r="J9" s="60"/>
      <c r="K9" s="61"/>
      <c r="L9" s="11">
        <f t="shared" si="1"/>
        <v>1871233.3333333333</v>
      </c>
    </row>
    <row r="10" spans="1:17" ht="27.95" customHeight="1" x14ac:dyDescent="0.3">
      <c r="A10" s="128" t="s">
        <v>6</v>
      </c>
      <c r="B10" s="89" t="s">
        <v>8</v>
      </c>
      <c r="C10" s="89"/>
      <c r="D10" s="93"/>
      <c r="E10" s="94"/>
      <c r="F10" s="64">
        <f>F9*80%</f>
        <v>1749566.666666667</v>
      </c>
      <c r="G10" s="60"/>
      <c r="H10" s="61"/>
      <c r="I10" s="59">
        <f t="shared" ref="I10:L10" si="2">I9*80%</f>
        <v>1623276.6666666667</v>
      </c>
      <c r="J10" s="60"/>
      <c r="K10" s="61"/>
      <c r="L10" s="14">
        <f t="shared" si="2"/>
        <v>1496986.6666666667</v>
      </c>
      <c r="N10" s="66" t="s">
        <v>39</v>
      </c>
      <c r="O10" s="66"/>
      <c r="P10" s="66"/>
      <c r="Q10" s="66"/>
    </row>
    <row r="11" spans="1:17" ht="27.95" customHeight="1" x14ac:dyDescent="0.3">
      <c r="A11" s="128"/>
      <c r="B11" s="129" t="s">
        <v>25</v>
      </c>
      <c r="C11" s="84" t="s">
        <v>7</v>
      </c>
      <c r="D11" s="85"/>
      <c r="E11" s="86"/>
      <c r="F11" s="81">
        <f>ROUNDDOWN(F9*20%,-1)</f>
        <v>437390</v>
      </c>
      <c r="G11" s="42"/>
      <c r="H11" s="43"/>
      <c r="I11" s="41">
        <f t="shared" ref="I11:L11" si="3">ROUNDDOWN(I9*20%,-1)</f>
        <v>405810</v>
      </c>
      <c r="J11" s="42"/>
      <c r="K11" s="43"/>
      <c r="L11" s="15">
        <f t="shared" si="3"/>
        <v>374240</v>
      </c>
      <c r="N11" s="9" t="s">
        <v>36</v>
      </c>
      <c r="O11" s="10" t="s">
        <v>35</v>
      </c>
      <c r="P11" s="9" t="s">
        <v>53</v>
      </c>
      <c r="Q11" s="9" t="s">
        <v>37</v>
      </c>
    </row>
    <row r="12" spans="1:17" ht="27.95" customHeight="1" x14ac:dyDescent="0.3">
      <c r="A12" s="128"/>
      <c r="B12" s="129"/>
      <c r="C12" s="78" t="s">
        <v>32</v>
      </c>
      <c r="D12" s="73">
        <v>0.12</v>
      </c>
      <c r="E12" s="74"/>
      <c r="F12" s="82">
        <f>ROUNDDOWN(F9*12%,-1)</f>
        <v>262430</v>
      </c>
      <c r="G12" s="45"/>
      <c r="H12" s="46"/>
      <c r="I12" s="44">
        <f>ROUNDDOWN(I9*12%,-1)</f>
        <v>243490</v>
      </c>
      <c r="J12" s="45"/>
      <c r="K12" s="46"/>
      <c r="L12" s="16">
        <f>ROUNDDOWN(L9*12%,-1)</f>
        <v>224540</v>
      </c>
      <c r="N12" s="12">
        <f>(800*3*30.4)*61</f>
        <v>4450560</v>
      </c>
      <c r="O12" s="12">
        <f>(900*3*30.4)*61</f>
        <v>5006880</v>
      </c>
      <c r="P12" s="12">
        <f>(1000*3*30.4)*61</f>
        <v>5563200</v>
      </c>
      <c r="Q12" s="13">
        <f>P12/O12</f>
        <v>1.1111111111111112</v>
      </c>
    </row>
    <row r="13" spans="1:17" ht="27.95" customHeight="1" x14ac:dyDescent="0.3">
      <c r="A13" s="128"/>
      <c r="B13" s="129"/>
      <c r="C13" s="79"/>
      <c r="D13" s="73">
        <v>0.08</v>
      </c>
      <c r="E13" s="74"/>
      <c r="F13" s="82">
        <f>ROUNDDOWN(F9*8%,-1)</f>
        <v>174950</v>
      </c>
      <c r="G13" s="45"/>
      <c r="H13" s="46"/>
      <c r="I13" s="44">
        <f>ROUNDDOWN(I9*8%,-1)</f>
        <v>162320</v>
      </c>
      <c r="J13" s="45"/>
      <c r="K13" s="46"/>
      <c r="L13" s="16">
        <f>ROUNDDOWN(L9*8%,-1)</f>
        <v>149690</v>
      </c>
    </row>
    <row r="14" spans="1:17" ht="27.95" customHeight="1" x14ac:dyDescent="0.3">
      <c r="A14" s="128" t="s">
        <v>9</v>
      </c>
      <c r="B14" s="89" t="s">
        <v>10</v>
      </c>
      <c r="C14" s="89"/>
      <c r="D14" s="93"/>
      <c r="E14" s="94"/>
      <c r="F14" s="27" t="s">
        <v>45</v>
      </c>
      <c r="G14" s="22" t="str">
        <f>TEXT((J14*3*30.4),"#,##0")</f>
        <v>282,720</v>
      </c>
      <c r="H14" s="22" t="s">
        <v>46</v>
      </c>
      <c r="I14" s="30" t="s">
        <v>50</v>
      </c>
      <c r="J14" s="23">
        <v>3100</v>
      </c>
      <c r="K14" s="28" t="s">
        <v>47</v>
      </c>
      <c r="L14" s="29" t="s">
        <v>48</v>
      </c>
      <c r="M14" s="3">
        <v>228000</v>
      </c>
      <c r="N14" s="66" t="s">
        <v>40</v>
      </c>
      <c r="O14" s="66"/>
      <c r="P14" s="66"/>
      <c r="Q14" s="66"/>
    </row>
    <row r="15" spans="1:17" ht="27.95" customHeight="1" x14ac:dyDescent="0.3">
      <c r="A15" s="128"/>
      <c r="B15" s="89" t="s">
        <v>11</v>
      </c>
      <c r="C15" s="89"/>
      <c r="D15" s="93"/>
      <c r="E15" s="94"/>
      <c r="F15" s="27" t="s">
        <v>45</v>
      </c>
      <c r="G15" s="22" t="str">
        <f>TEXT((J15*30.4),"#,##0")</f>
        <v>30,400</v>
      </c>
      <c r="H15" s="22" t="s">
        <v>46</v>
      </c>
      <c r="I15" s="30" t="s">
        <v>50</v>
      </c>
      <c r="J15" s="23">
        <v>1000</v>
      </c>
      <c r="K15" s="28" t="s">
        <v>47</v>
      </c>
      <c r="L15" s="29" t="s">
        <v>49</v>
      </c>
      <c r="M15" s="3">
        <v>21280</v>
      </c>
      <c r="N15" s="9" t="s">
        <v>36</v>
      </c>
      <c r="O15" s="10" t="s">
        <v>35</v>
      </c>
      <c r="P15" s="9" t="s">
        <v>53</v>
      </c>
      <c r="Q15" s="9" t="s">
        <v>37</v>
      </c>
    </row>
    <row r="16" spans="1:17" ht="27.95" customHeight="1" x14ac:dyDescent="0.3">
      <c r="A16" s="128"/>
      <c r="B16" s="89" t="s">
        <v>12</v>
      </c>
      <c r="C16" s="89"/>
      <c r="D16" s="93"/>
      <c r="E16" s="94"/>
      <c r="F16" s="24"/>
      <c r="G16" s="25"/>
      <c r="H16" s="25" t="s">
        <v>45</v>
      </c>
      <c r="I16" s="40">
        <f>G14+G15</f>
        <v>313120</v>
      </c>
      <c r="J16" s="40"/>
      <c r="K16" s="40"/>
      <c r="L16" s="26" t="s">
        <v>46</v>
      </c>
      <c r="M16" s="3">
        <v>300960</v>
      </c>
      <c r="N16" s="12">
        <f>N8+N12</f>
        <v>20027520</v>
      </c>
      <c r="O16" s="12">
        <f>O8+O12</f>
        <v>21696480</v>
      </c>
      <c r="P16" s="12">
        <f>P8+P12</f>
        <v>22809120</v>
      </c>
      <c r="Q16" s="13">
        <f>P16/O16</f>
        <v>1.0512820512820513</v>
      </c>
    </row>
    <row r="17" spans="1:22" ht="27.95" customHeight="1" x14ac:dyDescent="0.3">
      <c r="A17" s="137" t="s">
        <v>13</v>
      </c>
      <c r="B17" s="138"/>
      <c r="C17" s="84" t="s">
        <v>14</v>
      </c>
      <c r="D17" s="85"/>
      <c r="E17" s="86"/>
      <c r="F17" s="83">
        <f>F11+I16</f>
        <v>750510</v>
      </c>
      <c r="G17" s="48"/>
      <c r="H17" s="49"/>
      <c r="I17" s="47">
        <f>I11+$I$16</f>
        <v>718930</v>
      </c>
      <c r="J17" s="48"/>
      <c r="K17" s="49"/>
      <c r="L17" s="17">
        <f>L11+$I$16</f>
        <v>687360</v>
      </c>
    </row>
    <row r="18" spans="1:22" ht="27.95" customHeight="1" x14ac:dyDescent="0.3">
      <c r="A18" s="137"/>
      <c r="B18" s="138"/>
      <c r="C18" s="78" t="s">
        <v>32</v>
      </c>
      <c r="D18" s="73">
        <v>0.12</v>
      </c>
      <c r="E18" s="74"/>
      <c r="F18" s="62">
        <f>F12+$I$16</f>
        <v>575550</v>
      </c>
      <c r="G18" s="51"/>
      <c r="H18" s="52"/>
      <c r="I18" s="50">
        <f>I12+$I$16</f>
        <v>556610</v>
      </c>
      <c r="J18" s="51"/>
      <c r="K18" s="52"/>
      <c r="L18" s="18">
        <f>L12+$I$16</f>
        <v>537660</v>
      </c>
      <c r="O18" s="121" t="s">
        <v>55</v>
      </c>
      <c r="P18" s="122"/>
      <c r="Q18" s="19">
        <v>1.2800000000000001E-2</v>
      </c>
    </row>
    <row r="19" spans="1:22" ht="27.95" customHeight="1" thickBot="1" x14ac:dyDescent="0.35">
      <c r="A19" s="139"/>
      <c r="B19" s="140"/>
      <c r="C19" s="80"/>
      <c r="D19" s="75">
        <v>0.08</v>
      </c>
      <c r="E19" s="76"/>
      <c r="F19" s="77">
        <f>F13+$I$16</f>
        <v>488070</v>
      </c>
      <c r="G19" s="38"/>
      <c r="H19" s="39"/>
      <c r="I19" s="37">
        <f>I13+$I$16</f>
        <v>475440</v>
      </c>
      <c r="J19" s="38"/>
      <c r="K19" s="39"/>
      <c r="L19" s="20">
        <f>L13+$I$16</f>
        <v>462810</v>
      </c>
    </row>
    <row r="20" spans="1:22" ht="9" customHeight="1" thickBot="1" x14ac:dyDescent="0.35"/>
    <row r="21" spans="1:22" ht="20.25" customHeight="1" x14ac:dyDescent="0.3">
      <c r="A21" s="70" t="s">
        <v>33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2"/>
    </row>
    <row r="22" spans="1:22" ht="20.25" customHeight="1" thickBot="1" x14ac:dyDescent="0.35">
      <c r="A22" s="67" t="s">
        <v>34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9"/>
    </row>
    <row r="23" spans="1:22" ht="12" customHeight="1" thickBot="1" x14ac:dyDescent="0.35"/>
    <row r="24" spans="1:22" ht="22.5" customHeight="1" x14ac:dyDescent="0.3">
      <c r="A24" s="108" t="s">
        <v>9</v>
      </c>
      <c r="B24" s="88" t="s">
        <v>15</v>
      </c>
      <c r="C24" s="88"/>
      <c r="D24" s="119" t="s">
        <v>16</v>
      </c>
      <c r="E24" s="120"/>
      <c r="F24" s="103" t="s">
        <v>18</v>
      </c>
      <c r="G24" s="103"/>
      <c r="H24" s="103"/>
      <c r="I24" s="104"/>
      <c r="J24" s="105"/>
      <c r="K24" s="105"/>
      <c r="L24" s="106"/>
    </row>
    <row r="25" spans="1:22" ht="22.5" customHeight="1" x14ac:dyDescent="0.3">
      <c r="A25" s="109"/>
      <c r="B25" s="89"/>
      <c r="C25" s="89"/>
      <c r="D25" s="93" t="s">
        <v>17</v>
      </c>
      <c r="E25" s="134"/>
      <c r="F25" s="99" t="s">
        <v>19</v>
      </c>
      <c r="G25" s="99"/>
      <c r="H25" s="99"/>
      <c r="I25" s="100"/>
      <c r="J25" s="101"/>
      <c r="K25" s="101"/>
      <c r="L25" s="102"/>
    </row>
    <row r="26" spans="1:22" ht="22.5" customHeight="1" x14ac:dyDescent="0.3">
      <c r="A26" s="109"/>
      <c r="B26" s="89" t="s">
        <v>27</v>
      </c>
      <c r="C26" s="89"/>
      <c r="D26" s="93"/>
      <c r="E26" s="94"/>
      <c r="F26" s="99" t="s">
        <v>56</v>
      </c>
      <c r="G26" s="99"/>
      <c r="H26" s="99"/>
      <c r="I26" s="100"/>
      <c r="J26" s="101"/>
      <c r="K26" s="101"/>
      <c r="L26" s="102"/>
    </row>
    <row r="27" spans="1:22" ht="22.5" customHeight="1" thickBot="1" x14ac:dyDescent="0.35">
      <c r="A27" s="110"/>
      <c r="B27" s="90" t="s">
        <v>28</v>
      </c>
      <c r="C27" s="90"/>
      <c r="D27" s="91"/>
      <c r="E27" s="92"/>
      <c r="F27" s="95" t="s">
        <v>21</v>
      </c>
      <c r="G27" s="95"/>
      <c r="H27" s="95"/>
      <c r="I27" s="96"/>
      <c r="J27" s="97"/>
      <c r="K27" s="97"/>
      <c r="L27" s="98"/>
    </row>
    <row r="28" spans="1:22" ht="3.75" customHeight="1" x14ac:dyDescent="0.3"/>
    <row r="29" spans="1:22" ht="33.75" x14ac:dyDescent="0.3">
      <c r="A29" s="135" t="s">
        <v>26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</row>
    <row r="30" spans="1:22" x14ac:dyDescent="0.3">
      <c r="S30" s="123" t="s">
        <v>44</v>
      </c>
      <c r="T30" s="9" t="s">
        <v>41</v>
      </c>
      <c r="U30" s="9" t="s">
        <v>42</v>
      </c>
      <c r="V30" s="4" t="s">
        <v>43</v>
      </c>
    </row>
    <row r="31" spans="1:22" ht="38.25" customHeight="1" x14ac:dyDescent="0.3">
      <c r="S31" s="123"/>
      <c r="T31" s="21"/>
      <c r="U31" s="21"/>
      <c r="V31" s="6"/>
    </row>
  </sheetData>
  <mergeCells count="65">
    <mergeCell ref="O18:P18"/>
    <mergeCell ref="S30:S31"/>
    <mergeCell ref="A5:E5"/>
    <mergeCell ref="A14:A16"/>
    <mergeCell ref="A10:A13"/>
    <mergeCell ref="B11:B13"/>
    <mergeCell ref="B10:E10"/>
    <mergeCell ref="C11:E11"/>
    <mergeCell ref="B15:E15"/>
    <mergeCell ref="B14:E14"/>
    <mergeCell ref="A9:E9"/>
    <mergeCell ref="A8:E8"/>
    <mergeCell ref="A7:E7"/>
    <mergeCell ref="D25:E25"/>
    <mergeCell ref="A29:L29"/>
    <mergeCell ref="A17:B19"/>
    <mergeCell ref="C17:E17"/>
    <mergeCell ref="A2:L2"/>
    <mergeCell ref="B24:C25"/>
    <mergeCell ref="B27:E27"/>
    <mergeCell ref="B26:E26"/>
    <mergeCell ref="F27:L27"/>
    <mergeCell ref="F26:L26"/>
    <mergeCell ref="F25:L25"/>
    <mergeCell ref="F24:L24"/>
    <mergeCell ref="I4:L4"/>
    <mergeCell ref="A24:A27"/>
    <mergeCell ref="F5:L5"/>
    <mergeCell ref="D13:E13"/>
    <mergeCell ref="B16:E16"/>
    <mergeCell ref="A6:E6"/>
    <mergeCell ref="D24:E24"/>
    <mergeCell ref="F6:H6"/>
    <mergeCell ref="N6:Q6"/>
    <mergeCell ref="N10:Q10"/>
    <mergeCell ref="N14:Q14"/>
    <mergeCell ref="A22:L22"/>
    <mergeCell ref="A21:L21"/>
    <mergeCell ref="D18:E18"/>
    <mergeCell ref="D19:E19"/>
    <mergeCell ref="F19:H19"/>
    <mergeCell ref="C12:C13"/>
    <mergeCell ref="D12:E12"/>
    <mergeCell ref="C18:C19"/>
    <mergeCell ref="F11:H11"/>
    <mergeCell ref="F12:H12"/>
    <mergeCell ref="F13:H13"/>
    <mergeCell ref="F17:H17"/>
    <mergeCell ref="F18:H18"/>
    <mergeCell ref="F7:H7"/>
    <mergeCell ref="F8:H8"/>
    <mergeCell ref="F9:H9"/>
    <mergeCell ref="F10:H10"/>
    <mergeCell ref="I6:K6"/>
    <mergeCell ref="I7:K7"/>
    <mergeCell ref="I8:K8"/>
    <mergeCell ref="I9:K9"/>
    <mergeCell ref="I10:K10"/>
    <mergeCell ref="I19:K19"/>
    <mergeCell ref="I16:K16"/>
    <mergeCell ref="I11:K11"/>
    <mergeCell ref="I12:K12"/>
    <mergeCell ref="I13:K13"/>
    <mergeCell ref="I17:K17"/>
    <mergeCell ref="I18:K18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6"/>
  <sheetViews>
    <sheetView tabSelected="1" zoomScaleNormal="100" workbookViewId="0">
      <selection activeCell="G5" sqref="G5"/>
    </sheetView>
  </sheetViews>
  <sheetFormatPr defaultRowHeight="16.5" x14ac:dyDescent="0.3"/>
  <cols>
    <col min="1" max="1" width="7.75" style="1" bestFit="1" customWidth="1"/>
    <col min="2" max="2" width="6.25" style="1" customWidth="1"/>
    <col min="3" max="3" width="3.125" style="1" bestFit="1" customWidth="1"/>
    <col min="4" max="4" width="4.875" style="1" customWidth="1"/>
    <col min="5" max="5" width="4.125" style="1" customWidth="1"/>
    <col min="6" max="6" width="6.5" style="2" customWidth="1"/>
    <col min="7" max="7" width="9" style="2" customWidth="1"/>
    <col min="8" max="8" width="6" style="2" customWidth="1"/>
    <col min="9" max="9" width="12.5" style="2" customWidth="1"/>
    <col min="10" max="10" width="18.75" style="2" customWidth="1"/>
    <col min="11" max="11" width="9" style="1"/>
    <col min="12" max="12" width="3.375" style="1" bestFit="1" customWidth="1"/>
    <col min="13" max="15" width="10" style="1" customWidth="1"/>
    <col min="16" max="16384" width="9" style="1"/>
  </cols>
  <sheetData>
    <row r="1" spans="1:15" ht="45" x14ac:dyDescent="0.3">
      <c r="A1" s="141" t="s">
        <v>59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5" ht="45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5" ht="17.25" thickBot="1" x14ac:dyDescent="0.35">
      <c r="I3" s="107" t="s">
        <v>58</v>
      </c>
      <c r="J3" s="107"/>
    </row>
    <row r="4" spans="1:15" ht="60.75" customHeight="1" x14ac:dyDescent="0.3">
      <c r="A4" s="124" t="s">
        <v>24</v>
      </c>
      <c r="B4" s="125"/>
      <c r="C4" s="125"/>
      <c r="D4" s="126"/>
      <c r="E4" s="127"/>
      <c r="F4" s="111" t="s">
        <v>22</v>
      </c>
      <c r="G4" s="111"/>
      <c r="H4" s="111"/>
      <c r="I4" s="112"/>
      <c r="J4" s="114"/>
    </row>
    <row r="5" spans="1:15" ht="60.75" customHeight="1" x14ac:dyDescent="0.3">
      <c r="A5" s="142" t="s">
        <v>9</v>
      </c>
      <c r="B5" s="144" t="s">
        <v>29</v>
      </c>
      <c r="C5" s="144"/>
      <c r="D5" s="145"/>
      <c r="E5" s="146"/>
      <c r="F5" s="34" t="s">
        <v>51</v>
      </c>
      <c r="G5" s="32" t="str">
        <f>급여!G14</f>
        <v>282,720</v>
      </c>
      <c r="H5" s="33" t="s">
        <v>46</v>
      </c>
      <c r="I5" s="150" t="s">
        <v>60</v>
      </c>
      <c r="J5" s="151"/>
      <c r="K5" s="3">
        <v>228000</v>
      </c>
    </row>
    <row r="6" spans="1:15" ht="60.75" customHeight="1" x14ac:dyDescent="0.3">
      <c r="A6" s="142"/>
      <c r="B6" s="144" t="s">
        <v>30</v>
      </c>
      <c r="C6" s="144"/>
      <c r="D6" s="145"/>
      <c r="E6" s="146"/>
      <c r="F6" s="34" t="s">
        <v>45</v>
      </c>
      <c r="G6" s="32" t="str">
        <f>급여!G15</f>
        <v>30,400</v>
      </c>
      <c r="H6" s="33" t="s">
        <v>46</v>
      </c>
      <c r="I6" s="150" t="s">
        <v>61</v>
      </c>
      <c r="J6" s="151"/>
      <c r="K6" s="3">
        <v>21280</v>
      </c>
    </row>
    <row r="7" spans="1:15" ht="60.75" customHeight="1" thickBot="1" x14ac:dyDescent="0.35">
      <c r="A7" s="143"/>
      <c r="B7" s="147" t="s">
        <v>31</v>
      </c>
      <c r="C7" s="147"/>
      <c r="D7" s="148"/>
      <c r="E7" s="149"/>
      <c r="F7" s="152"/>
      <c r="G7" s="153"/>
      <c r="H7" s="36" t="s">
        <v>45</v>
      </c>
      <c r="I7" s="36">
        <f>G5+G6</f>
        <v>313120</v>
      </c>
      <c r="J7" s="35" t="s">
        <v>46</v>
      </c>
      <c r="K7" s="3">
        <f>SUM(K5:K6)</f>
        <v>249280</v>
      </c>
    </row>
    <row r="8" spans="1:15" ht="18" customHeight="1" thickBot="1" x14ac:dyDescent="0.35"/>
    <row r="9" spans="1:15" ht="60.75" customHeight="1" x14ac:dyDescent="0.3">
      <c r="A9" s="156" t="s">
        <v>9</v>
      </c>
      <c r="B9" s="159" t="s">
        <v>15</v>
      </c>
      <c r="C9" s="159"/>
      <c r="D9" s="160" t="s">
        <v>16</v>
      </c>
      <c r="E9" s="161"/>
      <c r="F9" s="162" t="s">
        <v>18</v>
      </c>
      <c r="G9" s="162"/>
      <c r="H9" s="162"/>
      <c r="I9" s="163"/>
      <c r="J9" s="164"/>
    </row>
    <row r="10" spans="1:15" ht="60.75" customHeight="1" x14ac:dyDescent="0.3">
      <c r="A10" s="157"/>
      <c r="B10" s="144"/>
      <c r="C10" s="144"/>
      <c r="D10" s="145" t="s">
        <v>17</v>
      </c>
      <c r="E10" s="165"/>
      <c r="F10" s="166" t="s">
        <v>19</v>
      </c>
      <c r="G10" s="166"/>
      <c r="H10" s="166"/>
      <c r="I10" s="167"/>
      <c r="J10" s="168"/>
    </row>
    <row r="11" spans="1:15" ht="60.75" customHeight="1" x14ac:dyDescent="0.3">
      <c r="A11" s="157"/>
      <c r="B11" s="144" t="s">
        <v>27</v>
      </c>
      <c r="C11" s="144"/>
      <c r="D11" s="145"/>
      <c r="E11" s="146"/>
      <c r="F11" s="166" t="s">
        <v>20</v>
      </c>
      <c r="G11" s="166"/>
      <c r="H11" s="166"/>
      <c r="I11" s="167"/>
      <c r="J11" s="168"/>
    </row>
    <row r="12" spans="1:15" ht="60.75" customHeight="1" thickBot="1" x14ac:dyDescent="0.35">
      <c r="A12" s="158"/>
      <c r="B12" s="147" t="s">
        <v>28</v>
      </c>
      <c r="C12" s="147"/>
      <c r="D12" s="148"/>
      <c r="E12" s="149"/>
      <c r="F12" s="169" t="s">
        <v>21</v>
      </c>
      <c r="G12" s="169"/>
      <c r="H12" s="169"/>
      <c r="I12" s="170"/>
      <c r="J12" s="171"/>
    </row>
    <row r="13" spans="1:15" ht="21.75" customHeight="1" x14ac:dyDescent="0.3"/>
    <row r="14" spans="1:15" ht="51" customHeight="1" x14ac:dyDescent="0.3">
      <c r="A14" s="154" t="s">
        <v>26</v>
      </c>
      <c r="B14" s="155"/>
      <c r="C14" s="155"/>
      <c r="D14" s="155"/>
      <c r="E14" s="155"/>
      <c r="F14" s="155"/>
      <c r="G14" s="155"/>
      <c r="H14" s="155"/>
      <c r="I14" s="155"/>
      <c r="J14" s="155"/>
    </row>
    <row r="15" spans="1:15" x14ac:dyDescent="0.3">
      <c r="L15" s="123" t="s">
        <v>44</v>
      </c>
      <c r="M15" s="9" t="s">
        <v>41</v>
      </c>
      <c r="N15" s="9" t="s">
        <v>42</v>
      </c>
      <c r="O15" s="4" t="s">
        <v>43</v>
      </c>
    </row>
    <row r="16" spans="1:15" ht="36.75" customHeight="1" x14ac:dyDescent="0.3">
      <c r="L16" s="123"/>
      <c r="M16" s="21"/>
      <c r="N16" s="21"/>
      <c r="O16" s="6"/>
    </row>
  </sheetData>
  <mergeCells count="23">
    <mergeCell ref="L15:L16"/>
    <mergeCell ref="A14:J14"/>
    <mergeCell ref="A9:A12"/>
    <mergeCell ref="B9:C10"/>
    <mergeCell ref="D9:E9"/>
    <mergeCell ref="F9:J9"/>
    <mergeCell ref="D10:E10"/>
    <mergeCell ref="F10:J10"/>
    <mergeCell ref="B11:E11"/>
    <mergeCell ref="F11:J11"/>
    <mergeCell ref="B12:E12"/>
    <mergeCell ref="F12:J12"/>
    <mergeCell ref="A1:J1"/>
    <mergeCell ref="I3:J3"/>
    <mergeCell ref="A4:E4"/>
    <mergeCell ref="F4:J4"/>
    <mergeCell ref="A5:A7"/>
    <mergeCell ref="B5:E5"/>
    <mergeCell ref="B6:E6"/>
    <mergeCell ref="B7:E7"/>
    <mergeCell ref="I5:J5"/>
    <mergeCell ref="I6:J6"/>
    <mergeCell ref="F7:G7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급여</vt:lpstr>
      <vt:lpstr>비급여</vt:lpstr>
      <vt:lpstr>급여!Print_Area</vt:lpstr>
      <vt:lpstr>비급여!Print_Area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Administrator</cp:lastModifiedBy>
  <cp:lastPrinted>2020-09-15T05:43:54Z</cp:lastPrinted>
  <dcterms:created xsi:type="dcterms:W3CDTF">2017-12-16T02:02:44Z</dcterms:created>
  <dcterms:modified xsi:type="dcterms:W3CDTF">2020-10-08T03:16:38Z</dcterms:modified>
</cp:coreProperties>
</file>