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FOR\OneDrive\바탕 화면\"/>
    </mc:Choice>
  </mc:AlternateContent>
  <xr:revisionPtr revIDLastSave="0" documentId="8_{42D12147-EF61-4D4D-A478-4E4EC7AC854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1등급" sheetId="1" r:id="rId1"/>
    <sheet name="2등급" sheetId="8" r:id="rId2"/>
    <sheet name="3-4등급" sheetId="9" r:id="rId3"/>
    <sheet name="입소안내문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9" l="1"/>
  <c r="G37" i="9"/>
  <c r="G36" i="9"/>
  <c r="G33" i="9"/>
  <c r="G32" i="9"/>
  <c r="G31" i="9"/>
  <c r="G28" i="9"/>
  <c r="G27" i="9"/>
  <c r="G26" i="9"/>
  <c r="G38" i="8"/>
  <c r="G37" i="8"/>
  <c r="G36" i="8"/>
  <c r="G33" i="8"/>
  <c r="G32" i="8"/>
  <c r="G31" i="8"/>
  <c r="G28" i="8"/>
  <c r="G27" i="8"/>
  <c r="G26" i="8"/>
  <c r="G28" i="1"/>
  <c r="G27" i="1"/>
  <c r="G33" i="1"/>
  <c r="G32" i="1"/>
  <c r="G38" i="1"/>
  <c r="G37" i="1"/>
  <c r="G36" i="1"/>
  <c r="G31" i="1"/>
  <c r="G26" i="1"/>
  <c r="L26" i="1"/>
  <c r="J6" i="9"/>
  <c r="J6" i="8"/>
  <c r="J6" i="1"/>
  <c r="G23" i="11"/>
  <c r="K23" i="11"/>
  <c r="K20" i="11"/>
  <c r="G21" i="11"/>
  <c r="K21" i="11" s="1"/>
  <c r="G22" i="11"/>
  <c r="K22" i="11" s="1"/>
  <c r="G20" i="11"/>
  <c r="F21" i="11"/>
  <c r="F22" i="11"/>
  <c r="F20" i="11"/>
  <c r="E21" i="11"/>
  <c r="E22" i="11"/>
  <c r="E23" i="11"/>
  <c r="E20" i="11"/>
  <c r="J21" i="11"/>
  <c r="J22" i="11"/>
  <c r="J23" i="11"/>
  <c r="J20" i="11"/>
  <c r="I21" i="11"/>
  <c r="I22" i="11"/>
  <c r="I23" i="11"/>
  <c r="I20" i="11"/>
  <c r="H21" i="11"/>
  <c r="H22" i="11"/>
  <c r="H23" i="11"/>
  <c r="H20" i="11"/>
  <c r="I17" i="9"/>
  <c r="I13" i="9"/>
  <c r="I9" i="9"/>
  <c r="I17" i="8"/>
  <c r="I13" i="8"/>
  <c r="I9" i="8"/>
  <c r="I17" i="1"/>
  <c r="I13" i="1"/>
  <c r="I9" i="1"/>
  <c r="I18" i="8"/>
  <c r="I18" i="9"/>
  <c r="I20" i="9"/>
  <c r="E38" i="9" s="1"/>
  <c r="I14" i="9"/>
  <c r="I10" i="9"/>
  <c r="I12" i="9"/>
  <c r="I14" i="8"/>
  <c r="I10" i="8"/>
  <c r="I18" i="1"/>
  <c r="I14" i="1"/>
  <c r="I10" i="1"/>
  <c r="D38" i="9"/>
  <c r="D37" i="9"/>
  <c r="D36" i="9"/>
  <c r="D33" i="9"/>
  <c r="D32" i="9"/>
  <c r="D31" i="9"/>
  <c r="D28" i="9"/>
  <c r="D27" i="9"/>
  <c r="D26" i="9"/>
  <c r="I16" i="9"/>
  <c r="J7" i="9"/>
  <c r="I7" i="9"/>
  <c r="G7" i="9"/>
  <c r="E7" i="9"/>
  <c r="D7" i="9"/>
  <c r="I6" i="9"/>
  <c r="G6" i="9"/>
  <c r="E6" i="9"/>
  <c r="D6" i="9"/>
  <c r="J5" i="9"/>
  <c r="I5" i="9"/>
  <c r="G5" i="9"/>
  <c r="E5" i="9"/>
  <c r="D5" i="9"/>
  <c r="D38" i="8"/>
  <c r="D37" i="8"/>
  <c r="D36" i="8"/>
  <c r="D33" i="8"/>
  <c r="D32" i="8"/>
  <c r="D31" i="8"/>
  <c r="D28" i="8"/>
  <c r="D27" i="8"/>
  <c r="D26" i="8"/>
  <c r="I20" i="8"/>
  <c r="E33" i="8" s="1"/>
  <c r="I16" i="8"/>
  <c r="I12" i="8"/>
  <c r="J7" i="8"/>
  <c r="I7" i="8"/>
  <c r="G7" i="8"/>
  <c r="E7" i="8"/>
  <c r="D7" i="8"/>
  <c r="I6" i="8"/>
  <c r="G6" i="8"/>
  <c r="E6" i="8"/>
  <c r="D6" i="8"/>
  <c r="J5" i="8"/>
  <c r="I5" i="8"/>
  <c r="G5" i="8"/>
  <c r="E5" i="8"/>
  <c r="D5" i="8"/>
  <c r="I33" i="8" l="1"/>
  <c r="E31" i="9"/>
  <c r="I31" i="9" s="1"/>
  <c r="E36" i="9"/>
  <c r="I36" i="9" s="1"/>
  <c r="E26" i="9"/>
  <c r="I26" i="9" s="1"/>
  <c r="E37" i="9"/>
  <c r="I37" i="9" s="1"/>
  <c r="E32" i="9"/>
  <c r="I32" i="9" s="1"/>
  <c r="E27" i="9"/>
  <c r="I27" i="9" s="1"/>
  <c r="I38" i="9"/>
  <c r="E33" i="9"/>
  <c r="I33" i="9" s="1"/>
  <c r="E28" i="9"/>
  <c r="I28" i="9" s="1"/>
  <c r="E31" i="8"/>
  <c r="I31" i="8" s="1"/>
  <c r="E36" i="8"/>
  <c r="I36" i="8" s="1"/>
  <c r="E26" i="8"/>
  <c r="I26" i="8" s="1"/>
  <c r="E37" i="8"/>
  <c r="I37" i="8" s="1"/>
  <c r="E27" i="8"/>
  <c r="I27" i="8" s="1"/>
  <c r="E32" i="8"/>
  <c r="I32" i="8" s="1"/>
  <c r="E38" i="8"/>
  <c r="I38" i="8" s="1"/>
  <c r="E28" i="8"/>
  <c r="I28" i="8" s="1"/>
  <c r="E7" i="1"/>
  <c r="E6" i="1"/>
  <c r="E5" i="1"/>
  <c r="J7" i="1"/>
  <c r="J5" i="1"/>
  <c r="I7" i="1"/>
  <c r="I6" i="1"/>
  <c r="I5" i="1"/>
  <c r="G7" i="1"/>
  <c r="G6" i="1"/>
  <c r="G5" i="1"/>
  <c r="D7" i="1"/>
  <c r="D6" i="1"/>
  <c r="D5" i="1"/>
  <c r="D38" i="1"/>
  <c r="D37" i="1"/>
  <c r="D36" i="1"/>
  <c r="D33" i="1"/>
  <c r="D32" i="1"/>
  <c r="D31" i="1"/>
  <c r="D28" i="1"/>
  <c r="D27" i="1"/>
  <c r="D26" i="1"/>
  <c r="I16" i="1"/>
  <c r="E37" i="1" s="1"/>
  <c r="I37" i="1" s="1"/>
  <c r="I12" i="1"/>
  <c r="I20" i="1" l="1"/>
  <c r="E28" i="1" s="1"/>
  <c r="I28" i="1" s="1"/>
  <c r="E36" i="1"/>
  <c r="I36" i="1" s="1"/>
  <c r="E26" i="1"/>
  <c r="I26" i="1" s="1"/>
  <c r="E31" i="1"/>
  <c r="I31" i="1" s="1"/>
  <c r="E32" i="1"/>
  <c r="I32" i="1" s="1"/>
  <c r="E27" i="1"/>
  <c r="I27" i="1" s="1"/>
  <c r="E33" i="1" l="1"/>
  <c r="I33" i="1" s="1"/>
  <c r="E38" i="1"/>
  <c r="I38" i="1" s="1"/>
</calcChain>
</file>

<file path=xl/sharedStrings.xml><?xml version="1.0" encoding="utf-8"?>
<sst xmlns="http://schemas.openxmlformats.org/spreadsheetml/2006/main" count="275" uniqueCount="131">
  <si>
    <r>
      <rPr>
        <b/>
        <sz val="10"/>
        <color theme="1"/>
        <rFont val="맑은 고딕"/>
        <family val="3"/>
        <charset val="129"/>
      </rPr>
      <t>식재료비</t>
    </r>
    <phoneticPr fontId="1" type="noConversion"/>
  </si>
  <si>
    <r>
      <rPr>
        <b/>
        <sz val="10"/>
        <color theme="1"/>
        <rFont val="맑은 고딕"/>
        <family val="3"/>
        <charset val="129"/>
      </rPr>
      <t>이미용비</t>
    </r>
    <phoneticPr fontId="1" type="noConversion"/>
  </si>
  <si>
    <r>
      <rPr>
        <b/>
        <sz val="10"/>
        <color theme="1"/>
        <rFont val="맑은 고딕"/>
        <family val="3"/>
        <charset val="129"/>
      </rPr>
      <t>간식비</t>
    </r>
    <phoneticPr fontId="1" type="noConversion"/>
  </si>
  <si>
    <r>
      <rPr>
        <b/>
        <sz val="10"/>
        <color theme="1"/>
        <rFont val="맑은 고딕"/>
        <family val="3"/>
        <charset val="129"/>
      </rPr>
      <t>식재료비</t>
    </r>
    <phoneticPr fontId="1" type="noConversion"/>
  </si>
  <si>
    <r>
      <rPr>
        <b/>
        <sz val="10"/>
        <color theme="1"/>
        <rFont val="맑은 고딕"/>
        <family val="3"/>
        <charset val="129"/>
      </rPr>
      <t>간식비</t>
    </r>
    <phoneticPr fontId="1" type="noConversion"/>
  </si>
  <si>
    <r>
      <rPr>
        <b/>
        <sz val="10"/>
        <color theme="1"/>
        <rFont val="맑은 고딕"/>
        <family val="3"/>
        <charset val="129"/>
      </rPr>
      <t>일반</t>
    </r>
    <phoneticPr fontId="1" type="noConversion"/>
  </si>
  <si>
    <r>
      <rPr>
        <b/>
        <sz val="10"/>
        <color theme="1"/>
        <rFont val="맑은 고딕"/>
        <family val="3"/>
        <charset val="129"/>
      </rPr>
      <t>기준일</t>
    </r>
    <phoneticPr fontId="1" type="noConversion"/>
  </si>
  <si>
    <r>
      <rPr>
        <b/>
        <sz val="10"/>
        <color theme="1"/>
        <rFont val="맑은 고딕"/>
        <family val="3"/>
        <charset val="129"/>
      </rPr>
      <t>본인부담금</t>
    </r>
    <phoneticPr fontId="1" type="noConversion"/>
  </si>
  <si>
    <r>
      <rPr>
        <b/>
        <sz val="10"/>
        <color theme="1"/>
        <rFont val="맑은 고딕"/>
        <family val="3"/>
        <charset val="129"/>
      </rPr>
      <t>비급여</t>
    </r>
    <phoneticPr fontId="1" type="noConversion"/>
  </si>
  <si>
    <r>
      <rPr>
        <b/>
        <sz val="9"/>
        <color theme="1"/>
        <rFont val="맑은 고딕"/>
        <family val="3"/>
        <charset val="129"/>
      </rPr>
      <t>촉탁의진료비</t>
    </r>
    <phoneticPr fontId="1" type="noConversion"/>
  </si>
  <si>
    <r>
      <rPr>
        <b/>
        <sz val="9"/>
        <color theme="1"/>
        <rFont val="맑은 고딕"/>
        <family val="3"/>
        <charset val="129"/>
      </rPr>
      <t>촉탁의진료비</t>
    </r>
    <phoneticPr fontId="1" type="noConversion"/>
  </si>
  <si>
    <r>
      <rPr>
        <b/>
        <sz val="10"/>
        <color theme="1"/>
        <rFont val="맑은 고딕"/>
        <family val="3"/>
        <charset val="129"/>
      </rPr>
      <t>합계</t>
    </r>
    <phoneticPr fontId="1" type="noConversion"/>
  </si>
  <si>
    <r>
      <rPr>
        <b/>
        <sz val="10"/>
        <color theme="1"/>
        <rFont val="맑은 고딕"/>
        <family val="3"/>
        <charset val="129"/>
      </rPr>
      <t>비급여</t>
    </r>
    <phoneticPr fontId="1" type="noConversion"/>
  </si>
  <si>
    <r>
      <rPr>
        <b/>
        <sz val="10"/>
        <color theme="1"/>
        <rFont val="맑은 고딕"/>
        <family val="3"/>
        <charset val="129"/>
      </rPr>
      <t>기준일</t>
    </r>
    <phoneticPr fontId="1" type="noConversion"/>
  </si>
  <si>
    <r>
      <rPr>
        <b/>
        <sz val="10"/>
        <color theme="1"/>
        <rFont val="맑은 고딕"/>
        <family val="3"/>
        <charset val="129"/>
      </rPr>
      <t>본인부담금</t>
    </r>
    <phoneticPr fontId="1" type="noConversion"/>
  </si>
  <si>
    <r>
      <rPr>
        <b/>
        <sz val="10"/>
        <color theme="1"/>
        <rFont val="맑은 고딕"/>
        <family val="3"/>
        <charset val="129"/>
      </rPr>
      <t>합계</t>
    </r>
    <phoneticPr fontId="1" type="noConversion"/>
  </si>
  <si>
    <r>
      <t>1</t>
    </r>
    <r>
      <rPr>
        <b/>
        <sz val="10"/>
        <color theme="1"/>
        <rFont val="맑은 고딕"/>
        <family val="3"/>
        <charset val="129"/>
      </rPr>
      <t>일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수가</t>
    </r>
    <phoneticPr fontId="1" type="noConversion"/>
  </si>
  <si>
    <r>
      <rPr>
        <b/>
        <sz val="10"/>
        <color theme="1"/>
        <rFont val="맑은 고딕"/>
        <family val="3"/>
        <charset val="129"/>
      </rPr>
      <t>총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장기요양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급여</t>
    </r>
    <phoneticPr fontId="1" type="noConversion"/>
  </si>
  <si>
    <r>
      <rPr>
        <b/>
        <sz val="10"/>
        <color theme="1"/>
        <rFont val="맑은 고딕"/>
        <family val="3"/>
        <charset val="129"/>
      </rPr>
      <t>일반</t>
    </r>
    <r>
      <rPr>
        <b/>
        <sz val="10"/>
        <color theme="1"/>
        <rFont val="Yu Gothic UI"/>
        <family val="2"/>
        <charset val="128"/>
      </rPr>
      <t>(20%)</t>
    </r>
    <phoneticPr fontId="1" type="noConversion"/>
  </si>
  <si>
    <r>
      <rPr>
        <b/>
        <sz val="10"/>
        <color theme="1"/>
        <rFont val="맑은 고딕"/>
        <family val="3"/>
        <charset val="129"/>
      </rPr>
      <t>감경</t>
    </r>
    <r>
      <rPr>
        <b/>
        <sz val="10"/>
        <color theme="1"/>
        <rFont val="Yu Gothic UI"/>
        <family val="2"/>
        <charset val="128"/>
      </rPr>
      <t>A(12%)</t>
    </r>
    <phoneticPr fontId="1" type="noConversion"/>
  </si>
  <si>
    <r>
      <rPr>
        <b/>
        <sz val="10"/>
        <color theme="1"/>
        <rFont val="맑은 고딕"/>
        <family val="3"/>
        <charset val="129"/>
      </rPr>
      <t>감경</t>
    </r>
    <r>
      <rPr>
        <b/>
        <sz val="10"/>
        <color theme="1"/>
        <rFont val="Yu Gothic UI"/>
        <family val="2"/>
        <charset val="128"/>
      </rPr>
      <t>B(8%)</t>
    </r>
    <phoneticPr fontId="1" type="noConversion"/>
  </si>
  <si>
    <r>
      <t>30</t>
    </r>
    <r>
      <rPr>
        <b/>
        <sz val="10"/>
        <color theme="1"/>
        <rFont val="맑은 고딕"/>
        <family val="3"/>
        <charset val="129"/>
      </rPr>
      <t>일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기준</t>
    </r>
    <phoneticPr fontId="1" type="noConversion"/>
  </si>
  <si>
    <r>
      <rPr>
        <b/>
        <sz val="10"/>
        <color theme="1"/>
        <rFont val="맑은 고딕"/>
        <family val="3"/>
        <charset val="129"/>
      </rPr>
      <t>총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합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계</t>
    </r>
    <phoneticPr fontId="1" type="noConversion"/>
  </si>
  <si>
    <r>
      <rPr>
        <b/>
        <sz val="10"/>
        <color theme="1"/>
        <rFont val="맑은 고딕"/>
        <family val="3"/>
        <charset val="129"/>
      </rPr>
      <t>이미용비</t>
    </r>
    <phoneticPr fontId="1" type="noConversion"/>
  </si>
  <si>
    <r>
      <rPr>
        <b/>
        <sz val="10"/>
        <color theme="1"/>
        <rFont val="맑은 고딕"/>
        <family val="3"/>
        <charset val="129"/>
      </rPr>
      <t>월</t>
    </r>
    <r>
      <rPr>
        <b/>
        <sz val="10"/>
        <color theme="1"/>
        <rFont val="Yu Gothic UI"/>
        <family val="2"/>
        <charset val="128"/>
      </rPr>
      <t>2</t>
    </r>
    <r>
      <rPr>
        <b/>
        <sz val="10"/>
        <color theme="1"/>
        <rFont val="맑은 고딕"/>
        <family val="3"/>
        <charset val="129"/>
      </rPr>
      <t>회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실시</t>
    </r>
    <phoneticPr fontId="1" type="noConversion"/>
  </si>
  <si>
    <r>
      <t>1</t>
    </r>
    <r>
      <rPr>
        <b/>
        <sz val="10"/>
        <color theme="1"/>
        <rFont val="맑은 고딕"/>
        <family val="3"/>
        <charset val="129"/>
      </rPr>
      <t>회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진료비</t>
    </r>
    <phoneticPr fontId="1" type="noConversion"/>
  </si>
  <si>
    <r>
      <rPr>
        <b/>
        <sz val="11"/>
        <color theme="1"/>
        <rFont val="맑은 고딕"/>
        <family val="3"/>
        <charset val="129"/>
      </rPr>
      <t>감경</t>
    </r>
    <r>
      <rPr>
        <b/>
        <sz val="11"/>
        <color theme="1"/>
        <rFont val="Yu Gothic UI"/>
        <family val="2"/>
        <charset val="128"/>
      </rPr>
      <t xml:space="preserve">A (12%) </t>
    </r>
    <r>
      <rPr>
        <b/>
        <sz val="11"/>
        <color theme="1"/>
        <rFont val="맑은 고딕"/>
        <family val="3"/>
        <charset val="129"/>
      </rPr>
      <t>총</t>
    </r>
    <r>
      <rPr>
        <b/>
        <sz val="11"/>
        <color theme="1"/>
        <rFont val="Yu Gothic UI"/>
        <family val="2"/>
        <charset val="128"/>
      </rPr>
      <t xml:space="preserve"> </t>
    </r>
    <r>
      <rPr>
        <b/>
        <sz val="11"/>
        <color theme="1"/>
        <rFont val="맑은 고딕"/>
        <family val="3"/>
        <charset val="129"/>
      </rPr>
      <t>본인부담금</t>
    </r>
    <phoneticPr fontId="1" type="noConversion"/>
  </si>
  <si>
    <r>
      <rPr>
        <b/>
        <sz val="10"/>
        <color theme="1"/>
        <rFont val="맑은 고딕"/>
        <family val="3"/>
        <charset val="129"/>
      </rPr>
      <t>날짜별</t>
    </r>
    <r>
      <rPr>
        <b/>
        <sz val="10"/>
        <color theme="1"/>
        <rFont val="Yu Gothic UI"/>
        <family val="2"/>
        <charset val="128"/>
      </rPr>
      <t xml:space="preserve">             </t>
    </r>
    <r>
      <rPr>
        <b/>
        <sz val="10"/>
        <color theme="1"/>
        <rFont val="맑은 고딕"/>
        <family val="3"/>
        <charset val="129"/>
      </rPr>
      <t>총</t>
    </r>
    <r>
      <rPr>
        <b/>
        <sz val="10"/>
        <color theme="1"/>
        <rFont val="Yu Gothic UI"/>
        <family val="2"/>
        <charset val="128"/>
      </rPr>
      <t xml:space="preserve">                    </t>
    </r>
    <r>
      <rPr>
        <b/>
        <sz val="10"/>
        <color theme="1"/>
        <rFont val="맑은 고딕"/>
        <family val="3"/>
        <charset val="129"/>
      </rPr>
      <t>본인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부담금</t>
    </r>
    <phoneticPr fontId="1" type="noConversion"/>
  </si>
  <si>
    <r>
      <rPr>
        <b/>
        <sz val="11"/>
        <color theme="1"/>
        <rFont val="맑은 고딕"/>
        <family val="3"/>
        <charset val="129"/>
      </rPr>
      <t>감경</t>
    </r>
    <r>
      <rPr>
        <b/>
        <sz val="11"/>
        <color theme="1"/>
        <rFont val="Yu Gothic UI"/>
        <family val="2"/>
        <charset val="128"/>
      </rPr>
      <t xml:space="preserve">B (8%) </t>
    </r>
    <r>
      <rPr>
        <b/>
        <sz val="11"/>
        <color theme="1"/>
        <rFont val="맑은 고딕"/>
        <family val="3"/>
        <charset val="129"/>
      </rPr>
      <t>총</t>
    </r>
    <r>
      <rPr>
        <b/>
        <sz val="11"/>
        <color theme="1"/>
        <rFont val="Yu Gothic UI"/>
        <family val="2"/>
        <charset val="128"/>
      </rPr>
      <t xml:space="preserve"> </t>
    </r>
    <r>
      <rPr>
        <b/>
        <sz val="11"/>
        <color theme="1"/>
        <rFont val="맑은 고딕"/>
        <family val="3"/>
        <charset val="129"/>
      </rPr>
      <t>본인부담금</t>
    </r>
    <phoneticPr fontId="1" type="noConversion"/>
  </si>
  <si>
    <r>
      <rPr>
        <b/>
        <sz val="10"/>
        <color theme="1"/>
        <rFont val="맑은 고딕"/>
        <family val="3"/>
        <charset val="129"/>
      </rPr>
      <t>기타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추가비용</t>
    </r>
    <phoneticPr fontId="1" type="noConversion"/>
  </si>
  <si>
    <r>
      <rPr>
        <b/>
        <sz val="10"/>
        <color theme="1"/>
        <rFont val="맑은 고딕"/>
        <family val="3"/>
        <charset val="129"/>
      </rPr>
      <t>상급침실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사용비</t>
    </r>
    <phoneticPr fontId="1" type="noConversion"/>
  </si>
  <si>
    <r>
      <rPr>
        <b/>
        <sz val="10"/>
        <color theme="1"/>
        <rFont val="맑은 고딕"/>
        <family val="3"/>
        <charset val="129"/>
      </rPr>
      <t>기준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일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수</t>
    </r>
    <phoneticPr fontId="1" type="noConversion"/>
  </si>
  <si>
    <r>
      <rPr>
        <b/>
        <sz val="10"/>
        <color theme="1"/>
        <rFont val="맑은 고딕"/>
        <family val="3"/>
        <charset val="129"/>
      </rPr>
      <t>감경</t>
    </r>
    <r>
      <rPr>
        <b/>
        <sz val="10"/>
        <color theme="1"/>
        <rFont val="Yu Gothic UI"/>
        <family val="2"/>
        <charset val="128"/>
      </rPr>
      <t>B(8%)</t>
    </r>
    <phoneticPr fontId="1" type="noConversion"/>
  </si>
  <si>
    <r>
      <t>28</t>
    </r>
    <r>
      <rPr>
        <b/>
        <sz val="10"/>
        <color theme="1"/>
        <rFont val="맑은 고딕"/>
        <family val="3"/>
        <charset val="129"/>
      </rPr>
      <t>일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기준</t>
    </r>
    <phoneticPr fontId="1" type="noConversion"/>
  </si>
  <si>
    <r>
      <rPr>
        <b/>
        <sz val="10"/>
        <color theme="1"/>
        <rFont val="맑은 고딕"/>
        <family val="3"/>
        <charset val="129"/>
      </rPr>
      <t>이미용비</t>
    </r>
    <phoneticPr fontId="1" type="noConversion"/>
  </si>
  <si>
    <r>
      <rPr>
        <b/>
        <sz val="10"/>
        <color theme="1"/>
        <rFont val="맑은 고딕"/>
        <family val="3"/>
        <charset val="129"/>
      </rPr>
      <t>감경</t>
    </r>
    <r>
      <rPr>
        <b/>
        <sz val="10"/>
        <color theme="1"/>
        <rFont val="Yu Gothic UI"/>
        <family val="2"/>
        <charset val="128"/>
      </rPr>
      <t>A(12%)</t>
    </r>
    <phoneticPr fontId="1" type="noConversion"/>
  </si>
  <si>
    <r>
      <rPr>
        <b/>
        <sz val="11"/>
        <color theme="1"/>
        <rFont val="맑은 고딕"/>
        <family val="3"/>
        <charset val="129"/>
      </rPr>
      <t>일반</t>
    </r>
    <r>
      <rPr>
        <b/>
        <sz val="11"/>
        <color theme="1"/>
        <rFont val="Yu Gothic UI"/>
        <family val="2"/>
        <charset val="128"/>
      </rPr>
      <t xml:space="preserve">(20%) </t>
    </r>
    <r>
      <rPr>
        <b/>
        <sz val="11"/>
        <color theme="1"/>
        <rFont val="맑은 고딕"/>
        <family val="3"/>
        <charset val="129"/>
      </rPr>
      <t>총</t>
    </r>
    <r>
      <rPr>
        <b/>
        <sz val="11"/>
        <color theme="1"/>
        <rFont val="Yu Gothic UI"/>
        <family val="2"/>
        <charset val="128"/>
      </rPr>
      <t xml:space="preserve"> </t>
    </r>
    <r>
      <rPr>
        <b/>
        <sz val="11"/>
        <color theme="1"/>
        <rFont val="맑은 고딕"/>
        <family val="3"/>
        <charset val="129"/>
      </rPr>
      <t>본인부담금</t>
    </r>
    <phoneticPr fontId="1" type="noConversion"/>
  </si>
  <si>
    <r>
      <rPr>
        <b/>
        <sz val="10"/>
        <color theme="1"/>
        <rFont val="맑은 고딕"/>
        <family val="3"/>
        <charset val="129"/>
      </rPr>
      <t>기준일</t>
    </r>
    <phoneticPr fontId="1" type="noConversion"/>
  </si>
  <si>
    <r>
      <rPr>
        <b/>
        <sz val="9"/>
        <color theme="1"/>
        <rFont val="맑은 고딕"/>
        <family val="3"/>
        <charset val="129"/>
      </rPr>
      <t>촉탁의진료비</t>
    </r>
    <phoneticPr fontId="1" type="noConversion"/>
  </si>
  <si>
    <r>
      <rPr>
        <b/>
        <sz val="10"/>
        <color theme="1"/>
        <rFont val="맑은 고딕"/>
        <family val="3"/>
        <charset val="129"/>
      </rPr>
      <t>장기요양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급여</t>
    </r>
    <phoneticPr fontId="1" type="noConversion"/>
  </si>
  <si>
    <r>
      <t>1</t>
    </r>
    <r>
      <rPr>
        <b/>
        <sz val="10"/>
        <color theme="1"/>
        <rFont val="맑은 고딕"/>
        <family val="3"/>
        <charset val="129"/>
      </rPr>
      <t>일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수가</t>
    </r>
    <phoneticPr fontId="1" type="noConversion"/>
  </si>
  <si>
    <r>
      <t>31</t>
    </r>
    <r>
      <rPr>
        <b/>
        <sz val="10"/>
        <color theme="1"/>
        <rFont val="맑은 고딕"/>
        <family val="3"/>
        <charset val="129"/>
      </rPr>
      <t>일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기준</t>
    </r>
    <phoneticPr fontId="1" type="noConversion"/>
  </si>
  <si>
    <r>
      <t xml:space="preserve">1 </t>
    </r>
    <r>
      <rPr>
        <sz val="18"/>
        <color theme="1"/>
        <rFont val="맑은 고딕"/>
        <family val="3"/>
        <charset val="129"/>
      </rPr>
      <t>등급</t>
    </r>
    <phoneticPr fontId="1" type="noConversion"/>
  </si>
  <si>
    <r>
      <rPr>
        <b/>
        <sz val="10"/>
        <color theme="1"/>
        <rFont val="맑은 고딕"/>
        <family val="3"/>
        <charset val="129"/>
      </rPr>
      <t>장기요양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급여</t>
    </r>
    <phoneticPr fontId="1" type="noConversion"/>
  </si>
  <si>
    <r>
      <t>28</t>
    </r>
    <r>
      <rPr>
        <b/>
        <sz val="10"/>
        <color theme="1"/>
        <rFont val="맑은 고딕"/>
        <family val="3"/>
        <charset val="129"/>
      </rPr>
      <t>일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기준</t>
    </r>
    <phoneticPr fontId="1" type="noConversion"/>
  </si>
  <si>
    <r>
      <t>31</t>
    </r>
    <r>
      <rPr>
        <b/>
        <sz val="10"/>
        <color theme="1"/>
        <rFont val="맑은 고딕"/>
        <family val="3"/>
        <charset val="129"/>
      </rPr>
      <t>일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기준</t>
    </r>
    <phoneticPr fontId="1" type="noConversion"/>
  </si>
  <si>
    <r>
      <rPr>
        <b/>
        <sz val="10"/>
        <color theme="1"/>
        <rFont val="맑은 고딕"/>
        <family val="3"/>
        <charset val="129"/>
      </rPr>
      <t>간식비</t>
    </r>
    <phoneticPr fontId="1" type="noConversion"/>
  </si>
  <si>
    <r>
      <t>1</t>
    </r>
    <r>
      <rPr>
        <b/>
        <sz val="10"/>
        <color theme="1"/>
        <rFont val="맑은 고딕"/>
        <family val="3"/>
        <charset val="129"/>
      </rPr>
      <t>회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진료비</t>
    </r>
    <phoneticPr fontId="1" type="noConversion"/>
  </si>
  <si>
    <r>
      <rPr>
        <b/>
        <sz val="10"/>
        <color theme="1"/>
        <rFont val="맑은 고딕"/>
        <family val="3"/>
        <charset val="129"/>
      </rPr>
      <t>일반</t>
    </r>
    <phoneticPr fontId="1" type="noConversion"/>
  </si>
  <si>
    <r>
      <rPr>
        <b/>
        <sz val="11"/>
        <color theme="1"/>
        <rFont val="맑은 고딕"/>
        <family val="3"/>
        <charset val="129"/>
      </rPr>
      <t>일반</t>
    </r>
    <r>
      <rPr>
        <b/>
        <sz val="11"/>
        <color theme="1"/>
        <rFont val="Yu Gothic UI"/>
        <family val="2"/>
        <charset val="128"/>
      </rPr>
      <t xml:space="preserve">(20%) </t>
    </r>
    <r>
      <rPr>
        <b/>
        <sz val="11"/>
        <color theme="1"/>
        <rFont val="맑은 고딕"/>
        <family val="3"/>
        <charset val="129"/>
      </rPr>
      <t>총</t>
    </r>
    <r>
      <rPr>
        <b/>
        <sz val="11"/>
        <color theme="1"/>
        <rFont val="Yu Gothic UI"/>
        <family val="2"/>
        <charset val="128"/>
      </rPr>
      <t xml:space="preserve"> </t>
    </r>
    <r>
      <rPr>
        <b/>
        <sz val="11"/>
        <color theme="1"/>
        <rFont val="맑은 고딕"/>
        <family val="3"/>
        <charset val="129"/>
      </rPr>
      <t>본인부담금</t>
    </r>
    <phoneticPr fontId="1" type="noConversion"/>
  </si>
  <si>
    <r>
      <rPr>
        <b/>
        <sz val="10"/>
        <color theme="1"/>
        <rFont val="맑은 고딕"/>
        <family val="3"/>
        <charset val="129"/>
      </rPr>
      <t>날짜별</t>
    </r>
    <r>
      <rPr>
        <b/>
        <sz val="10"/>
        <color theme="1"/>
        <rFont val="Yu Gothic UI"/>
        <family val="2"/>
        <charset val="128"/>
      </rPr>
      <t xml:space="preserve">                 </t>
    </r>
    <r>
      <rPr>
        <b/>
        <sz val="10"/>
        <color theme="1"/>
        <rFont val="맑은 고딕"/>
        <family val="3"/>
        <charset val="129"/>
      </rPr>
      <t>총</t>
    </r>
    <r>
      <rPr>
        <b/>
        <sz val="10"/>
        <color theme="1"/>
        <rFont val="Yu Gothic UI"/>
        <family val="2"/>
        <charset val="128"/>
      </rPr>
      <t xml:space="preserve">                    </t>
    </r>
    <r>
      <rPr>
        <b/>
        <sz val="10"/>
        <color theme="1"/>
        <rFont val="맑은 고딕"/>
        <family val="3"/>
        <charset val="129"/>
      </rPr>
      <t>본인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부담금</t>
    </r>
    <phoneticPr fontId="1" type="noConversion"/>
  </si>
  <si>
    <r>
      <rPr>
        <b/>
        <sz val="10"/>
        <color theme="1"/>
        <rFont val="맑은 고딕"/>
        <family val="3"/>
        <charset val="129"/>
      </rPr>
      <t>비급여</t>
    </r>
    <phoneticPr fontId="1" type="noConversion"/>
  </si>
  <si>
    <r>
      <rPr>
        <b/>
        <sz val="11"/>
        <color theme="1"/>
        <rFont val="맑은 고딕"/>
        <family val="3"/>
        <charset val="129"/>
      </rPr>
      <t>감경</t>
    </r>
    <r>
      <rPr>
        <b/>
        <sz val="11"/>
        <color theme="1"/>
        <rFont val="Yu Gothic UI"/>
        <family val="2"/>
        <charset val="128"/>
      </rPr>
      <t xml:space="preserve">B (8%) </t>
    </r>
    <r>
      <rPr>
        <b/>
        <sz val="11"/>
        <color theme="1"/>
        <rFont val="맑은 고딕"/>
        <family val="3"/>
        <charset val="129"/>
      </rPr>
      <t>총</t>
    </r>
    <r>
      <rPr>
        <b/>
        <sz val="11"/>
        <color theme="1"/>
        <rFont val="Yu Gothic UI"/>
        <family val="2"/>
        <charset val="128"/>
      </rPr>
      <t xml:space="preserve"> </t>
    </r>
    <r>
      <rPr>
        <b/>
        <sz val="11"/>
        <color theme="1"/>
        <rFont val="맑은 고딕"/>
        <family val="3"/>
        <charset val="129"/>
      </rPr>
      <t>본인부담금</t>
    </r>
    <phoneticPr fontId="1" type="noConversion"/>
  </si>
  <si>
    <r>
      <rPr>
        <b/>
        <sz val="10"/>
        <color theme="1"/>
        <rFont val="맑은 고딕"/>
        <family val="3"/>
        <charset val="129"/>
      </rPr>
      <t>날짜별</t>
    </r>
    <r>
      <rPr>
        <b/>
        <sz val="10"/>
        <color theme="1"/>
        <rFont val="Yu Gothic UI"/>
        <family val="2"/>
        <charset val="128"/>
      </rPr>
      <t xml:space="preserve">            </t>
    </r>
    <r>
      <rPr>
        <b/>
        <sz val="10"/>
        <color theme="1"/>
        <rFont val="맑은 고딕"/>
        <family val="3"/>
        <charset val="129"/>
      </rPr>
      <t>총</t>
    </r>
    <r>
      <rPr>
        <b/>
        <sz val="10"/>
        <color theme="1"/>
        <rFont val="Yu Gothic UI"/>
        <family val="2"/>
        <charset val="128"/>
      </rPr>
      <t xml:space="preserve">                   </t>
    </r>
    <r>
      <rPr>
        <b/>
        <sz val="10"/>
        <color theme="1"/>
        <rFont val="맑은 고딕"/>
        <family val="3"/>
        <charset val="129"/>
      </rPr>
      <t>본인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부담금</t>
    </r>
    <phoneticPr fontId="1" type="noConversion"/>
  </si>
  <si>
    <r>
      <rPr>
        <b/>
        <sz val="10"/>
        <color theme="1"/>
        <rFont val="맑은 고딕"/>
        <family val="3"/>
        <charset val="129"/>
      </rPr>
      <t>기타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추가비용</t>
    </r>
    <phoneticPr fontId="1" type="noConversion"/>
  </si>
  <si>
    <t>촉탁의 진료비</t>
    <phoneticPr fontId="1" type="noConversion"/>
  </si>
  <si>
    <t>1인실</t>
    <phoneticPr fontId="1" type="noConversion"/>
  </si>
  <si>
    <t>2인실</t>
    <phoneticPr fontId="1" type="noConversion"/>
  </si>
  <si>
    <t>일 20,000원</t>
    <phoneticPr fontId="1" type="noConversion"/>
  </si>
  <si>
    <t>일 10,000원</t>
    <phoneticPr fontId="1" type="noConversion"/>
  </si>
  <si>
    <r>
      <rPr>
        <b/>
        <sz val="11"/>
        <color theme="1"/>
        <rFont val="맑은 고딕"/>
        <family val="3"/>
        <charset val="129"/>
      </rPr>
      <t>비급여</t>
    </r>
    <r>
      <rPr>
        <b/>
        <sz val="11"/>
        <color theme="1"/>
        <rFont val="Yu Gothic UI"/>
        <family val="2"/>
        <charset val="128"/>
      </rPr>
      <t xml:space="preserve"> </t>
    </r>
    <r>
      <rPr>
        <b/>
        <sz val="11"/>
        <color theme="1"/>
        <rFont val="맑은 고딕"/>
        <family val="3"/>
        <charset val="129"/>
      </rPr>
      <t>현황</t>
    </r>
    <phoneticPr fontId="1" type="noConversion"/>
  </si>
  <si>
    <t>공단부담금(80%)</t>
    <phoneticPr fontId="1" type="noConversion"/>
  </si>
  <si>
    <r>
      <rPr>
        <b/>
        <sz val="10"/>
        <color theme="1"/>
        <rFont val="맑은 고딕"/>
        <family val="3"/>
        <charset val="129"/>
      </rPr>
      <t>날짜별</t>
    </r>
    <r>
      <rPr>
        <b/>
        <sz val="10"/>
        <color theme="1"/>
        <rFont val="Yu Gothic UI"/>
        <family val="2"/>
        <charset val="128"/>
      </rPr>
      <t xml:space="preserve"> </t>
    </r>
    <r>
      <rPr>
        <b/>
        <sz val="10"/>
        <color theme="1"/>
        <rFont val="맑은 고딕"/>
        <family val="3"/>
        <charset val="129"/>
      </rPr>
      <t>비급여</t>
    </r>
    <phoneticPr fontId="1" type="noConversion"/>
  </si>
  <si>
    <t>특별침실</t>
    <phoneticPr fontId="1" type="noConversion"/>
  </si>
  <si>
    <t>일 50,000원</t>
    <phoneticPr fontId="1" type="noConversion"/>
  </si>
  <si>
    <t>초진</t>
    <phoneticPr fontId="1" type="noConversion"/>
  </si>
  <si>
    <t>재진</t>
    <phoneticPr fontId="1" type="noConversion"/>
  </si>
  <si>
    <t>2등급</t>
    <phoneticPr fontId="1" type="noConversion"/>
  </si>
  <si>
    <r>
      <rPr>
        <b/>
        <sz val="10"/>
        <color theme="1"/>
        <rFont val="맑은 고딕"/>
        <family val="2"/>
        <charset val="129"/>
      </rPr>
      <t>1,000원 x 2회</t>
    </r>
    <r>
      <rPr>
        <b/>
        <sz val="10"/>
        <color theme="1"/>
        <rFont val="Yu Gothic UI"/>
        <family val="2"/>
        <charset val="128"/>
      </rPr>
      <t xml:space="preserve"> x  </t>
    </r>
    <r>
      <rPr>
        <b/>
        <sz val="10"/>
        <color theme="1"/>
        <rFont val="맑은 고딕"/>
        <family val="2"/>
        <charset val="129"/>
      </rPr>
      <t>30일</t>
    </r>
    <phoneticPr fontId="1" type="noConversion"/>
  </si>
  <si>
    <r>
      <rPr>
        <b/>
        <sz val="10"/>
        <color theme="1"/>
        <rFont val="맑은 고딕"/>
        <family val="2"/>
        <charset val="129"/>
      </rPr>
      <t>1,000원 x 2회</t>
    </r>
    <r>
      <rPr>
        <b/>
        <sz val="10"/>
        <color theme="1"/>
        <rFont val="Yu Gothic UI"/>
        <family val="2"/>
        <charset val="128"/>
      </rPr>
      <t xml:space="preserve"> x  28</t>
    </r>
    <r>
      <rPr>
        <b/>
        <sz val="10"/>
        <color theme="1"/>
        <rFont val="맑은 고딕"/>
        <family val="2"/>
        <charset val="129"/>
      </rPr>
      <t>일</t>
    </r>
    <phoneticPr fontId="1" type="noConversion"/>
  </si>
  <si>
    <r>
      <rPr>
        <b/>
        <sz val="10"/>
        <color theme="1"/>
        <rFont val="맑은 고딕"/>
        <family val="2"/>
        <charset val="129"/>
      </rPr>
      <t>1,000원 x 2회</t>
    </r>
    <r>
      <rPr>
        <b/>
        <sz val="10"/>
        <color theme="1"/>
        <rFont val="Yu Gothic UI"/>
        <family val="2"/>
        <charset val="128"/>
      </rPr>
      <t xml:space="preserve"> x  </t>
    </r>
    <r>
      <rPr>
        <b/>
        <sz val="10"/>
        <color theme="1"/>
        <rFont val="맑은 고딕"/>
        <family val="2"/>
        <charset val="129"/>
      </rPr>
      <t>31일</t>
    </r>
    <phoneticPr fontId="1" type="noConversion"/>
  </si>
  <si>
    <r>
      <t>3</t>
    </r>
    <r>
      <rPr>
        <b/>
        <sz val="10"/>
        <color theme="1"/>
        <rFont val="맑은 고딕"/>
        <family val="2"/>
        <charset val="129"/>
      </rPr>
      <t>,8</t>
    </r>
    <r>
      <rPr>
        <b/>
        <sz val="10"/>
        <color theme="1"/>
        <rFont val="Yu Gothic UI"/>
        <family val="2"/>
        <charset val="128"/>
      </rPr>
      <t>00</t>
    </r>
    <r>
      <rPr>
        <b/>
        <sz val="10"/>
        <color theme="1"/>
        <rFont val="맑은 고딕"/>
        <family val="2"/>
        <charset val="129"/>
      </rPr>
      <t>원</t>
    </r>
    <r>
      <rPr>
        <b/>
        <sz val="10"/>
        <color theme="1"/>
        <rFont val="Yu Gothic UI"/>
        <family val="2"/>
        <charset val="128"/>
      </rPr>
      <t xml:space="preserve"> x 3</t>
    </r>
    <r>
      <rPr>
        <b/>
        <sz val="10"/>
        <color theme="1"/>
        <rFont val="맑은 고딕"/>
        <family val="2"/>
        <charset val="129"/>
      </rPr>
      <t>회</t>
    </r>
    <r>
      <rPr>
        <b/>
        <sz val="10"/>
        <color theme="1"/>
        <rFont val="Yu Gothic UI"/>
        <family val="2"/>
        <charset val="128"/>
      </rPr>
      <t xml:space="preserve"> x 28</t>
    </r>
    <r>
      <rPr>
        <b/>
        <sz val="10"/>
        <color theme="1"/>
        <rFont val="맑은 고딕"/>
        <family val="2"/>
        <charset val="129"/>
      </rPr>
      <t>일</t>
    </r>
    <phoneticPr fontId="1" type="noConversion"/>
  </si>
  <si>
    <r>
      <t>3</t>
    </r>
    <r>
      <rPr>
        <b/>
        <sz val="10"/>
        <color theme="1"/>
        <rFont val="맑은 고딕"/>
        <family val="2"/>
        <charset val="129"/>
      </rPr>
      <t>,8</t>
    </r>
    <r>
      <rPr>
        <b/>
        <sz val="10"/>
        <color theme="1"/>
        <rFont val="Yu Gothic UI"/>
        <family val="2"/>
        <charset val="128"/>
      </rPr>
      <t>00</t>
    </r>
    <r>
      <rPr>
        <b/>
        <sz val="10"/>
        <color theme="1"/>
        <rFont val="맑은 고딕"/>
        <family val="2"/>
        <charset val="129"/>
      </rPr>
      <t>원</t>
    </r>
    <r>
      <rPr>
        <b/>
        <sz val="10"/>
        <color theme="1"/>
        <rFont val="Yu Gothic UI"/>
        <family val="2"/>
        <charset val="128"/>
      </rPr>
      <t xml:space="preserve"> x 3</t>
    </r>
    <r>
      <rPr>
        <b/>
        <sz val="10"/>
        <color theme="1"/>
        <rFont val="맑은 고딕"/>
        <family val="2"/>
        <charset val="129"/>
      </rPr>
      <t>회</t>
    </r>
    <r>
      <rPr>
        <b/>
        <sz val="10"/>
        <color theme="1"/>
        <rFont val="Yu Gothic UI"/>
        <family val="2"/>
        <charset val="128"/>
      </rPr>
      <t xml:space="preserve"> x </t>
    </r>
    <r>
      <rPr>
        <b/>
        <sz val="10"/>
        <color theme="1"/>
        <rFont val="맑은 고딕"/>
        <family val="2"/>
        <charset val="129"/>
      </rPr>
      <t>30일</t>
    </r>
    <phoneticPr fontId="1" type="noConversion"/>
  </si>
  <si>
    <r>
      <t>3</t>
    </r>
    <r>
      <rPr>
        <b/>
        <sz val="10"/>
        <color theme="1"/>
        <rFont val="맑은 고딕"/>
        <family val="2"/>
        <charset val="129"/>
      </rPr>
      <t>,8</t>
    </r>
    <r>
      <rPr>
        <b/>
        <sz val="10"/>
        <color theme="1"/>
        <rFont val="Yu Gothic UI"/>
        <family val="2"/>
        <charset val="128"/>
      </rPr>
      <t>00</t>
    </r>
    <r>
      <rPr>
        <b/>
        <sz val="10"/>
        <color theme="1"/>
        <rFont val="맑은 고딕"/>
        <family val="2"/>
        <charset val="129"/>
      </rPr>
      <t>원</t>
    </r>
    <r>
      <rPr>
        <b/>
        <sz val="10"/>
        <color theme="1"/>
        <rFont val="Yu Gothic UI"/>
        <family val="2"/>
        <charset val="128"/>
      </rPr>
      <t xml:space="preserve"> x 3</t>
    </r>
    <r>
      <rPr>
        <b/>
        <sz val="10"/>
        <color theme="1"/>
        <rFont val="맑은 고딕"/>
        <family val="2"/>
        <charset val="129"/>
      </rPr>
      <t>회</t>
    </r>
    <r>
      <rPr>
        <b/>
        <sz val="10"/>
        <color theme="1"/>
        <rFont val="Yu Gothic UI"/>
        <family val="2"/>
        <charset val="128"/>
      </rPr>
      <t xml:space="preserve"> x </t>
    </r>
    <r>
      <rPr>
        <b/>
        <sz val="10"/>
        <color theme="1"/>
        <rFont val="맑은 고딕"/>
        <family val="2"/>
        <charset val="129"/>
      </rPr>
      <t>31일</t>
    </r>
    <phoneticPr fontId="1" type="noConversion"/>
  </si>
  <si>
    <r>
      <t>3</t>
    </r>
    <r>
      <rPr>
        <b/>
        <sz val="10"/>
        <color theme="1"/>
        <rFont val="Yu Gothic UI"/>
        <family val="2"/>
      </rPr>
      <t>,</t>
    </r>
    <r>
      <rPr>
        <b/>
        <sz val="10"/>
        <color theme="1"/>
        <rFont val="맑은 고딕"/>
        <family val="2"/>
        <charset val="129"/>
      </rPr>
      <t>8</t>
    </r>
    <r>
      <rPr>
        <b/>
        <sz val="10"/>
        <color theme="1"/>
        <rFont val="Yu Gothic UI"/>
        <family val="2"/>
        <charset val="128"/>
      </rPr>
      <t>00</t>
    </r>
    <r>
      <rPr>
        <b/>
        <sz val="10"/>
        <color theme="1"/>
        <rFont val="맑은 고딕"/>
        <family val="2"/>
        <charset val="129"/>
      </rPr>
      <t>원</t>
    </r>
    <r>
      <rPr>
        <b/>
        <sz val="10"/>
        <color theme="1"/>
        <rFont val="Yu Gothic UI"/>
        <family val="2"/>
        <charset val="128"/>
      </rPr>
      <t xml:space="preserve"> x 3</t>
    </r>
    <r>
      <rPr>
        <b/>
        <sz val="10"/>
        <color theme="1"/>
        <rFont val="맑은 고딕"/>
        <family val="2"/>
        <charset val="129"/>
      </rPr>
      <t>회</t>
    </r>
    <r>
      <rPr>
        <b/>
        <sz val="10"/>
        <color theme="1"/>
        <rFont val="Yu Gothic UI"/>
        <family val="2"/>
        <charset val="128"/>
      </rPr>
      <t xml:space="preserve"> x 28</t>
    </r>
    <r>
      <rPr>
        <b/>
        <sz val="10"/>
        <color theme="1"/>
        <rFont val="맑은 고딕"/>
        <family val="2"/>
        <charset val="129"/>
      </rPr>
      <t>일</t>
    </r>
    <phoneticPr fontId="1" type="noConversion"/>
  </si>
  <si>
    <r>
      <t>3</t>
    </r>
    <r>
      <rPr>
        <b/>
        <sz val="10"/>
        <color theme="1"/>
        <rFont val="Yu Gothic UI"/>
        <family val="2"/>
      </rPr>
      <t>,</t>
    </r>
    <r>
      <rPr>
        <b/>
        <sz val="10"/>
        <color theme="1"/>
        <rFont val="맑은 고딕"/>
        <family val="2"/>
        <charset val="129"/>
      </rPr>
      <t>8</t>
    </r>
    <r>
      <rPr>
        <b/>
        <sz val="10"/>
        <color theme="1"/>
        <rFont val="Yu Gothic UI"/>
        <family val="2"/>
        <charset val="128"/>
      </rPr>
      <t>00</t>
    </r>
    <r>
      <rPr>
        <b/>
        <sz val="10"/>
        <color theme="1"/>
        <rFont val="맑은 고딕"/>
        <family val="2"/>
        <charset val="129"/>
      </rPr>
      <t>원</t>
    </r>
    <r>
      <rPr>
        <b/>
        <sz val="10"/>
        <color theme="1"/>
        <rFont val="Yu Gothic UI"/>
        <family val="2"/>
        <charset val="128"/>
      </rPr>
      <t xml:space="preserve"> x 3</t>
    </r>
    <r>
      <rPr>
        <b/>
        <sz val="10"/>
        <color theme="1"/>
        <rFont val="맑은 고딕"/>
        <family val="2"/>
        <charset val="129"/>
      </rPr>
      <t>회</t>
    </r>
    <r>
      <rPr>
        <b/>
        <sz val="10"/>
        <color theme="1"/>
        <rFont val="Yu Gothic UI"/>
        <family val="2"/>
        <charset val="128"/>
      </rPr>
      <t xml:space="preserve"> x </t>
    </r>
    <r>
      <rPr>
        <b/>
        <sz val="10"/>
        <color theme="1"/>
        <rFont val="Yu Gothic UI"/>
        <family val="2"/>
      </rPr>
      <t>30</t>
    </r>
    <r>
      <rPr>
        <b/>
        <sz val="10"/>
        <color theme="1"/>
        <rFont val="맑은 고딕"/>
        <family val="2"/>
        <charset val="129"/>
      </rPr>
      <t>일</t>
    </r>
    <phoneticPr fontId="1" type="noConversion"/>
  </si>
  <si>
    <r>
      <t>3</t>
    </r>
    <r>
      <rPr>
        <b/>
        <sz val="10"/>
        <color theme="1"/>
        <rFont val="Yu Gothic UI"/>
        <family val="2"/>
      </rPr>
      <t>,80</t>
    </r>
    <r>
      <rPr>
        <b/>
        <sz val="10"/>
        <color theme="1"/>
        <rFont val="Yu Gothic UI"/>
        <family val="2"/>
        <charset val="128"/>
      </rPr>
      <t>0</t>
    </r>
    <r>
      <rPr>
        <b/>
        <sz val="10"/>
        <color theme="1"/>
        <rFont val="맑은 고딕"/>
        <family val="2"/>
        <charset val="129"/>
      </rPr>
      <t>원</t>
    </r>
    <r>
      <rPr>
        <b/>
        <sz val="10"/>
        <color theme="1"/>
        <rFont val="Yu Gothic UI"/>
        <family val="2"/>
        <charset val="128"/>
      </rPr>
      <t xml:space="preserve"> x 3</t>
    </r>
    <r>
      <rPr>
        <b/>
        <sz val="10"/>
        <color theme="1"/>
        <rFont val="맑은 고딕"/>
        <family val="2"/>
        <charset val="129"/>
      </rPr>
      <t>회</t>
    </r>
    <r>
      <rPr>
        <b/>
        <sz val="10"/>
        <color theme="1"/>
        <rFont val="Yu Gothic UI"/>
        <family val="2"/>
        <charset val="128"/>
      </rPr>
      <t xml:space="preserve"> x 28</t>
    </r>
    <r>
      <rPr>
        <b/>
        <sz val="10"/>
        <color theme="1"/>
        <rFont val="맑은 고딕"/>
        <family val="2"/>
        <charset val="129"/>
      </rPr>
      <t>일</t>
    </r>
    <phoneticPr fontId="1" type="noConversion"/>
  </si>
  <si>
    <t>◈ 입소 안내문 ◈</t>
  </si>
  <si>
    <t>1. 입소 대상 : 65세이상 노인으로 타인의 도움을 필요로 하는 뇌혈관질환, 치매, 중풍, 파킨슨 등 노인성질환자에 한함</t>
  </si>
  <si>
    <t>▶ 입소 계약시 구비서류 및 준비물</t>
  </si>
  <si>
    <t xml:space="preserve">- 장기요양인정서 </t>
  </si>
  <si>
    <t>- 표준장기이용계획서</t>
  </si>
  <si>
    <t xml:space="preserve">- 입소어르신 주민등록등본 1부 </t>
  </si>
  <si>
    <t xml:space="preserve">- 가족관계증명서 1부 </t>
  </si>
  <si>
    <t>- 약 처방전</t>
  </si>
  <si>
    <t xml:space="preserve">- 의사소견서(진단서) </t>
  </si>
  <si>
    <t>- 입소용 건강검진 결과지(1개월이내)-B형감염, 매독, 결핵 등의 전염성질환검사</t>
  </si>
  <si>
    <t>▶ 개인사용 물품</t>
  </si>
  <si>
    <t xml:space="preserve">속옷(5벌), 내의(3벌), 평상복(상하3벌), 양말, 실내화, 화장품, 면도기 등 </t>
  </si>
  <si>
    <t>① 장기요양급여 본인부담금(20%) + ② 비급여 비용(식비)</t>
  </si>
  <si>
    <t>등급</t>
  </si>
  <si>
    <t>급여종류</t>
  </si>
  <si>
    <t>급여</t>
  </si>
  <si>
    <t>서비스</t>
  </si>
  <si>
    <t>장기요양</t>
  </si>
  <si>
    <t>②비급여 부담액</t>
  </si>
  <si>
    <t>본인부담</t>
  </si>
  <si>
    <t>식사</t>
  </si>
  <si>
    <t>간식</t>
  </si>
  <si>
    <t>(1회1,000*2)</t>
  </si>
  <si>
    <t>소계</t>
  </si>
  <si>
    <t>합계</t>
  </si>
  <si>
    <t>시설급여</t>
  </si>
  <si>
    <t>30일</t>
  </si>
  <si>
    <t>등외</t>
  </si>
  <si>
    <t>일반</t>
  </si>
  <si>
    <t>② 그 외 비급여 비용</t>
  </si>
  <si>
    <t>항 목</t>
  </si>
  <si>
    <t>1개월 (30일 기준)</t>
  </si>
  <si>
    <t>상급병실</t>
  </si>
  <si>
    <t>이용료</t>
  </si>
  <si>
    <t xml:space="preserve">1인실 </t>
  </si>
  <si>
    <t>1일 20,000원</t>
  </si>
  <si>
    <t>600,000원</t>
  </si>
  <si>
    <t xml:space="preserve">2인실 </t>
  </si>
  <si>
    <t>1일 10,000원</t>
  </si>
  <si>
    <t>300,000원</t>
  </si>
  <si>
    <t>3,4,5</t>
    <phoneticPr fontId="1" type="noConversion"/>
  </si>
  <si>
    <t>공단부담액
(80%)</t>
    <phoneticPr fontId="1" type="noConversion"/>
  </si>
  <si>
    <t>①본인부담액
(20%)</t>
    <phoneticPr fontId="1" type="noConversion"/>
  </si>
  <si>
    <t>(1식3,800*3)</t>
    <phoneticPr fontId="1" type="noConversion"/>
  </si>
  <si>
    <t>3-5등급</t>
    <phoneticPr fontId="1" type="noConversion"/>
  </si>
  <si>
    <r>
      <t xml:space="preserve">2. 이 용 료 </t>
    </r>
    <r>
      <rPr>
        <sz val="10"/>
        <color rgb="FF282828"/>
        <rFont val="맑은 고딕"/>
        <family val="3"/>
        <charset val="129"/>
        <scheme val="minor"/>
      </rPr>
      <t>(30일 기준으로 작성되었습니다.)</t>
    </r>
  </si>
  <si>
    <t>2025 년도 등급별 급여비용</t>
    <phoneticPr fontId="1" type="noConversion"/>
  </si>
  <si>
    <t>촉탁의비용</t>
    <phoneticPr fontId="1" type="noConversion"/>
  </si>
  <si>
    <t>초진</t>
    <phoneticPr fontId="1" type="noConversion"/>
  </si>
  <si>
    <t>재진</t>
    <phoneticPr fontId="1" type="noConversion"/>
  </si>
  <si>
    <t>6,000원 x 1회/2월</t>
    <phoneticPr fontId="1" type="noConversion"/>
  </si>
  <si>
    <t>이미용</t>
    <phoneticPr fontId="1" type="noConversion"/>
  </si>
  <si>
    <t>월1회</t>
    <phoneticPr fontId="1" type="noConversion"/>
  </si>
  <si>
    <t xml:space="preserve">                1회 6,000원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</si>
</sst>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b/>
      <sz val="10"/>
      <color theme="1"/>
      <name val="Yu Gothic UI"/>
      <family val="2"/>
      <charset val="128"/>
    </font>
    <font>
      <b/>
      <sz val="14"/>
      <color theme="1"/>
      <name val="Yu Gothic UI"/>
      <family val="2"/>
      <charset val="128"/>
    </font>
    <font>
      <b/>
      <sz val="11"/>
      <color theme="1"/>
      <name val="Yu Gothic UI"/>
      <family val="2"/>
      <charset val="128"/>
    </font>
    <font>
      <b/>
      <sz val="9"/>
      <color theme="1"/>
      <name val="Yu Gothic UI"/>
      <family val="2"/>
      <charset val="128"/>
    </font>
    <font>
      <sz val="11"/>
      <color theme="1"/>
      <name val="Yu Gothic UI"/>
      <family val="2"/>
      <charset val="128"/>
    </font>
    <font>
      <b/>
      <sz val="11"/>
      <color theme="1"/>
      <name val="맑은 고딕"/>
      <family val="3"/>
      <charset val="129"/>
      <scheme val="major"/>
    </font>
    <font>
      <sz val="18"/>
      <color theme="1"/>
      <name val="Yu Gothic UI"/>
      <family val="2"/>
      <charset val="128"/>
    </font>
    <font>
      <sz val="18"/>
      <color theme="1"/>
      <name val="맑은 고딕"/>
      <family val="3"/>
      <charset val="129"/>
    </font>
    <font>
      <b/>
      <sz val="10"/>
      <color theme="1"/>
      <name val="Yu Gothic UI"/>
      <family val="3"/>
      <charset val="129"/>
    </font>
    <font>
      <b/>
      <sz val="10"/>
      <color theme="1"/>
      <name val="맑은 고딕"/>
      <family val="2"/>
      <charset val="129"/>
    </font>
    <font>
      <b/>
      <sz val="10"/>
      <color theme="1"/>
      <name val="맑은 고딕"/>
      <family val="3"/>
      <charset val="129"/>
      <scheme val="major"/>
    </font>
    <font>
      <b/>
      <sz val="11"/>
      <color theme="1"/>
      <name val="Yu Gothic UI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Yu Gothic UI"/>
      <family val="2"/>
      <charset val="129"/>
    </font>
    <font>
      <b/>
      <sz val="10"/>
      <color theme="1"/>
      <name val="돋움"/>
      <family val="2"/>
      <charset val="129"/>
    </font>
    <font>
      <b/>
      <sz val="10"/>
      <color theme="1"/>
      <name val="Yu Gothic UI"/>
      <family val="2"/>
    </font>
    <font>
      <b/>
      <sz val="10"/>
      <color rgb="FF000000"/>
      <name val="맑은 고딕"/>
      <family val="3"/>
      <charset val="129"/>
      <scheme val="minor"/>
    </font>
    <font>
      <b/>
      <sz val="11"/>
      <color rgb="FF282828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rgb="FF282828"/>
      <name val="맑은 고딕"/>
      <family val="3"/>
      <charset val="129"/>
      <scheme val="minor"/>
    </font>
    <font>
      <sz val="11"/>
      <color rgb="FF28282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282828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AFABF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 tint="-0.249977111117893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medium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 style="medium">
        <color indexed="64"/>
      </left>
      <right style="thin">
        <color theme="0" tint="-0.249977111117893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0" fillId="0" borderId="14" xfId="0" applyBorder="1">
      <alignment vertical="center"/>
    </xf>
    <xf numFmtId="0" fontId="5" fillId="0" borderId="3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41" fontId="5" fillId="0" borderId="31" xfId="0" applyNumberFormat="1" applyFont="1" applyBorder="1" applyAlignment="1">
      <alignment horizontal="center" vertical="center"/>
    </xf>
    <xf numFmtId="41" fontId="5" fillId="0" borderId="41" xfId="0" applyNumberFormat="1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41" fontId="5" fillId="0" borderId="42" xfId="0" applyNumberFormat="1" applyFont="1" applyBorder="1" applyAlignment="1">
      <alignment horizontal="center" vertical="center"/>
    </xf>
    <xf numFmtId="41" fontId="5" fillId="0" borderId="43" xfId="0" applyNumberFormat="1" applyFont="1" applyBorder="1" applyAlignment="1">
      <alignment horizontal="center" vertical="center"/>
    </xf>
    <xf numFmtId="0" fontId="5" fillId="0" borderId="25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27" xfId="0" applyFont="1" applyBorder="1">
      <alignment vertical="center"/>
    </xf>
    <xf numFmtId="0" fontId="9" fillId="0" borderId="0" xfId="0" applyFont="1">
      <alignment vertical="center"/>
    </xf>
    <xf numFmtId="0" fontId="5" fillId="0" borderId="45" xfId="0" applyFont="1" applyBorder="1" applyAlignment="1">
      <alignment horizontal="center" vertical="center"/>
    </xf>
    <xf numFmtId="41" fontId="5" fillId="0" borderId="45" xfId="0" applyNumberFormat="1" applyFont="1" applyBorder="1" applyAlignment="1">
      <alignment horizontal="center" vertical="center"/>
    </xf>
    <xf numFmtId="0" fontId="5" fillId="0" borderId="57" xfId="0" applyFont="1" applyBorder="1">
      <alignment vertical="center"/>
    </xf>
    <xf numFmtId="3" fontId="5" fillId="0" borderId="57" xfId="0" applyNumberFormat="1" applyFont="1" applyBorder="1">
      <alignment vertical="center"/>
    </xf>
    <xf numFmtId="0" fontId="5" fillId="0" borderId="48" xfId="0" applyFont="1" applyBorder="1">
      <alignment vertical="center"/>
    </xf>
    <xf numFmtId="3" fontId="5" fillId="0" borderId="48" xfId="0" applyNumberFormat="1" applyFont="1" applyBorder="1">
      <alignment vertical="center"/>
    </xf>
    <xf numFmtId="0" fontId="5" fillId="0" borderId="50" xfId="0" applyFont="1" applyBorder="1">
      <alignment vertical="center"/>
    </xf>
    <xf numFmtId="3" fontId="5" fillId="0" borderId="50" xfId="0" applyNumberFormat="1" applyFont="1" applyBorder="1">
      <alignment vertical="center"/>
    </xf>
    <xf numFmtId="0" fontId="22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30" fillId="6" borderId="81" xfId="0" applyFont="1" applyFill="1" applyBorder="1" applyAlignment="1">
      <alignment horizontal="center" vertical="center" wrapText="1"/>
    </xf>
    <xf numFmtId="0" fontId="30" fillId="6" borderId="84" xfId="0" applyFont="1" applyFill="1" applyBorder="1" applyAlignment="1">
      <alignment horizontal="center" vertical="center" wrapText="1"/>
    </xf>
    <xf numFmtId="0" fontId="31" fillId="6" borderId="77" xfId="0" applyFont="1" applyFill="1" applyBorder="1" applyAlignment="1">
      <alignment horizontal="center" vertical="center" wrapText="1"/>
    </xf>
    <xf numFmtId="0" fontId="31" fillId="0" borderId="87" xfId="0" applyFont="1" applyBorder="1" applyAlignment="1">
      <alignment horizontal="center" vertical="center" wrapText="1"/>
    </xf>
    <xf numFmtId="0" fontId="31" fillId="0" borderId="83" xfId="0" applyFont="1" applyBorder="1" applyAlignment="1">
      <alignment horizontal="center" vertical="center" wrapText="1"/>
    </xf>
    <xf numFmtId="3" fontId="32" fillId="0" borderId="83" xfId="0" applyNumberFormat="1" applyFont="1" applyBorder="1" applyAlignment="1">
      <alignment horizontal="center" vertical="center" wrapText="1"/>
    </xf>
    <xf numFmtId="0" fontId="32" fillId="0" borderId="83" xfId="0" applyFont="1" applyBorder="1" applyAlignment="1">
      <alignment horizontal="center" vertical="center" wrapText="1"/>
    </xf>
    <xf numFmtId="3" fontId="21" fillId="0" borderId="85" xfId="0" applyNumberFormat="1" applyFont="1" applyBorder="1" applyAlignment="1">
      <alignment horizontal="center" vertical="center" wrapText="1"/>
    </xf>
    <xf numFmtId="14" fontId="31" fillId="0" borderId="87" xfId="0" applyNumberFormat="1" applyFont="1" applyBorder="1" applyAlignment="1">
      <alignment horizontal="center" vertical="center" wrapText="1"/>
    </xf>
    <xf numFmtId="0" fontId="31" fillId="0" borderId="88" xfId="0" applyFont="1" applyBorder="1" applyAlignment="1">
      <alignment horizontal="center" vertical="center" wrapText="1"/>
    </xf>
    <xf numFmtId="0" fontId="31" fillId="0" borderId="89" xfId="0" applyFont="1" applyBorder="1" applyAlignment="1">
      <alignment horizontal="center" vertical="center" wrapText="1"/>
    </xf>
    <xf numFmtId="3" fontId="32" fillId="0" borderId="89" xfId="0" applyNumberFormat="1" applyFont="1" applyBorder="1" applyAlignment="1">
      <alignment horizontal="center" vertical="center" wrapText="1"/>
    </xf>
    <xf numFmtId="0" fontId="32" fillId="0" borderId="89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32" fillId="0" borderId="91" xfId="0" applyFont="1" applyBorder="1" applyAlignment="1">
      <alignment horizontal="center" vertical="center" wrapText="1"/>
    </xf>
    <xf numFmtId="0" fontId="32" fillId="0" borderId="92" xfId="0" applyFont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1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41" fontId="10" fillId="3" borderId="31" xfId="0" applyNumberFormat="1" applyFont="1" applyFill="1" applyBorder="1">
      <alignment vertical="center"/>
    </xf>
    <xf numFmtId="41" fontId="10" fillId="3" borderId="41" xfId="0" applyNumberFormat="1" applyFont="1" applyFill="1" applyBorder="1">
      <alignment vertical="center"/>
    </xf>
    <xf numFmtId="41" fontId="10" fillId="4" borderId="31" xfId="0" applyNumberFormat="1" applyFont="1" applyFill="1" applyBorder="1">
      <alignment vertical="center"/>
    </xf>
    <xf numFmtId="41" fontId="10" fillId="4" borderId="41" xfId="0" applyNumberFormat="1" applyFont="1" applyFill="1" applyBorder="1">
      <alignment vertical="center"/>
    </xf>
    <xf numFmtId="41" fontId="10" fillId="2" borderId="42" xfId="0" applyNumberFormat="1" applyFont="1" applyFill="1" applyBorder="1">
      <alignment vertical="center"/>
    </xf>
    <xf numFmtId="41" fontId="10" fillId="2" borderId="43" xfId="0" applyNumberFormat="1" applyFont="1" applyFill="1" applyBorder="1">
      <alignment vertical="center"/>
    </xf>
    <xf numFmtId="41" fontId="10" fillId="3" borderId="31" xfId="0" applyNumberFormat="1" applyFont="1" applyFill="1" applyBorder="1" applyAlignment="1">
      <alignment horizontal="center" vertical="center"/>
    </xf>
    <xf numFmtId="41" fontId="10" fillId="3" borderId="41" xfId="0" applyNumberFormat="1" applyFont="1" applyFill="1" applyBorder="1" applyAlignment="1">
      <alignment horizontal="center" vertical="center"/>
    </xf>
    <xf numFmtId="41" fontId="10" fillId="4" borderId="31" xfId="0" applyNumberFormat="1" applyFont="1" applyFill="1" applyBorder="1" applyAlignment="1">
      <alignment horizontal="center" vertical="center"/>
    </xf>
    <xf numFmtId="41" fontId="10" fillId="4" borderId="4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3" fontId="6" fillId="4" borderId="39" xfId="0" applyNumberFormat="1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41" fontId="5" fillId="0" borderId="22" xfId="0" applyNumberFormat="1" applyFont="1" applyBorder="1" applyAlignment="1">
      <alignment horizontal="center" vertical="center"/>
    </xf>
    <xf numFmtId="41" fontId="5" fillId="0" borderId="35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41" fontId="10" fillId="2" borderId="45" xfId="0" applyNumberFormat="1" applyFont="1" applyFill="1" applyBorder="1" applyAlignment="1">
      <alignment horizontal="center" vertical="center"/>
    </xf>
    <xf numFmtId="41" fontId="10" fillId="2" borderId="46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1" fontId="5" fillId="0" borderId="62" xfId="0" applyNumberFormat="1" applyFont="1" applyBorder="1" applyAlignment="1">
      <alignment horizontal="center" vertical="center"/>
    </xf>
    <xf numFmtId="41" fontId="5" fillId="0" borderId="63" xfId="0" applyNumberFormat="1" applyFont="1" applyBorder="1" applyAlignment="1">
      <alignment horizontal="center" vertical="center"/>
    </xf>
    <xf numFmtId="41" fontId="5" fillId="0" borderId="64" xfId="0" applyNumberFormat="1" applyFont="1" applyBorder="1" applyAlignment="1">
      <alignment horizontal="center" vertical="center"/>
    </xf>
    <xf numFmtId="41" fontId="5" fillId="0" borderId="65" xfId="0" applyNumberFormat="1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1" fontId="15" fillId="0" borderId="52" xfId="0" applyNumberFormat="1" applyFont="1" applyBorder="1" applyAlignment="1">
      <alignment horizontal="center" vertical="center"/>
    </xf>
    <xf numFmtId="41" fontId="15" fillId="0" borderId="35" xfId="0" applyNumberFormat="1" applyFont="1" applyBorder="1" applyAlignment="1">
      <alignment horizontal="center" vertical="center"/>
    </xf>
    <xf numFmtId="41" fontId="14" fillId="0" borderId="50" xfId="0" applyNumberFormat="1" applyFont="1" applyBorder="1" applyAlignment="1">
      <alignment horizontal="center" vertical="center"/>
    </xf>
    <xf numFmtId="41" fontId="5" fillId="0" borderId="58" xfId="0" applyNumberFormat="1" applyFon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41" fontId="5" fillId="0" borderId="44" xfId="0" applyNumberFormat="1" applyFont="1" applyBorder="1" applyAlignment="1">
      <alignment horizontal="center" vertical="center"/>
    </xf>
    <xf numFmtId="41" fontId="14" fillId="0" borderId="52" xfId="0" applyNumberFormat="1" applyFont="1" applyBorder="1" applyAlignment="1">
      <alignment horizontal="center" vertical="center"/>
    </xf>
    <xf numFmtId="41" fontId="14" fillId="0" borderId="59" xfId="0" applyNumberFormat="1" applyFont="1" applyBorder="1" applyAlignment="1">
      <alignment horizontal="center" vertical="center"/>
    </xf>
    <xf numFmtId="41" fontId="14" fillId="0" borderId="53" xfId="0" applyNumberFormat="1" applyFont="1" applyBorder="1" applyAlignment="1">
      <alignment horizontal="center" vertical="center"/>
    </xf>
    <xf numFmtId="41" fontId="14" fillId="0" borderId="68" xfId="0" applyNumberFormat="1" applyFont="1" applyBorder="1" applyAlignment="1">
      <alignment horizontal="center" vertical="center"/>
    </xf>
    <xf numFmtId="41" fontId="14" fillId="0" borderId="60" xfId="0" applyNumberFormat="1" applyFont="1" applyBorder="1" applyAlignment="1">
      <alignment horizontal="center" vertical="center"/>
    </xf>
    <xf numFmtId="41" fontId="14" fillId="0" borderId="70" xfId="0" applyNumberFormat="1" applyFont="1" applyBorder="1" applyAlignment="1">
      <alignment horizontal="center" vertical="center"/>
    </xf>
    <xf numFmtId="41" fontId="14" fillId="0" borderId="54" xfId="0" applyNumberFormat="1" applyFont="1" applyBorder="1" applyAlignment="1">
      <alignment horizontal="center" vertical="center"/>
    </xf>
    <xf numFmtId="41" fontId="14" fillId="0" borderId="61" xfId="0" applyNumberFormat="1" applyFont="1" applyBorder="1" applyAlignment="1">
      <alignment horizontal="center" vertical="center"/>
    </xf>
    <xf numFmtId="41" fontId="14" fillId="0" borderId="7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41" fontId="10" fillId="2" borderId="42" xfId="0" applyNumberFormat="1" applyFont="1" applyFill="1" applyBorder="1" applyAlignment="1">
      <alignment horizontal="center" vertical="center"/>
    </xf>
    <xf numFmtId="41" fontId="10" fillId="2" borderId="43" xfId="0" applyNumberFormat="1" applyFont="1" applyFill="1" applyBorder="1" applyAlignment="1">
      <alignment horizontal="center" vertical="center"/>
    </xf>
    <xf numFmtId="3" fontId="19" fillId="0" borderId="48" xfId="0" applyNumberFormat="1" applyFont="1" applyBorder="1" applyAlignment="1">
      <alignment horizontal="center" vertical="center"/>
    </xf>
    <xf numFmtId="3" fontId="5" fillId="0" borderId="57" xfId="0" applyNumberFormat="1" applyFont="1" applyBorder="1" applyAlignment="1">
      <alignment horizontal="center" vertical="center"/>
    </xf>
    <xf numFmtId="3" fontId="5" fillId="0" borderId="50" xfId="0" applyNumberFormat="1" applyFont="1" applyBorder="1" applyAlignment="1">
      <alignment horizontal="center" vertical="center"/>
    </xf>
    <xf numFmtId="3" fontId="5" fillId="0" borderId="52" xfId="0" applyNumberFormat="1" applyFont="1" applyBorder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68" xfId="0" applyNumberFormat="1" applyFont="1" applyBorder="1" applyAlignment="1">
      <alignment horizontal="center" vertical="center"/>
    </xf>
    <xf numFmtId="3" fontId="5" fillId="0" borderId="36" xfId="0" applyNumberFormat="1" applyFont="1" applyBorder="1" applyAlignment="1">
      <alignment horizontal="center" vertical="center"/>
    </xf>
    <xf numFmtId="3" fontId="5" fillId="0" borderId="54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41" fontId="5" fillId="0" borderId="37" xfId="0" applyNumberFormat="1" applyFont="1" applyBorder="1" applyAlignment="1">
      <alignment horizontal="center" vertical="center"/>
    </xf>
    <xf numFmtId="41" fontId="5" fillId="0" borderId="38" xfId="0" applyNumberFormat="1" applyFont="1" applyBorder="1" applyAlignment="1">
      <alignment horizontal="center" vertical="center"/>
    </xf>
    <xf numFmtId="41" fontId="5" fillId="0" borderId="16" xfId="0" applyNumberFormat="1" applyFont="1" applyBorder="1" applyAlignment="1">
      <alignment horizontal="center" vertical="center"/>
    </xf>
    <xf numFmtId="41" fontId="5" fillId="0" borderId="36" xfId="0" applyNumberFormat="1" applyFont="1" applyBorder="1" applyAlignment="1">
      <alignment horizontal="center" vertical="center"/>
    </xf>
    <xf numFmtId="41" fontId="5" fillId="0" borderId="24" xfId="0" applyNumberFormat="1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3" fontId="5" fillId="0" borderId="22" xfId="0" applyNumberFormat="1" applyFont="1" applyBorder="1" applyAlignment="1">
      <alignment horizontal="right" vertical="center"/>
    </xf>
    <xf numFmtId="3" fontId="5" fillId="0" borderId="35" xfId="0" applyNumberFormat="1" applyFont="1" applyBorder="1" applyAlignment="1">
      <alignment horizontal="right" vertical="center"/>
    </xf>
    <xf numFmtId="3" fontId="5" fillId="0" borderId="24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0" fontId="18" fillId="0" borderId="16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60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6" fillId="0" borderId="90" xfId="0" applyFont="1" applyBorder="1" applyAlignment="1">
      <alignment horizontal="left" vertical="center"/>
    </xf>
    <xf numFmtId="0" fontId="26" fillId="0" borderId="79" xfId="0" applyFont="1" applyBorder="1" applyAlignment="1">
      <alignment horizontal="left" vertical="center"/>
    </xf>
    <xf numFmtId="0" fontId="30" fillId="6" borderId="75" xfId="0" applyFont="1" applyFill="1" applyBorder="1" applyAlignment="1">
      <alignment horizontal="center" vertical="center" wrapText="1"/>
    </xf>
    <xf numFmtId="0" fontId="30" fillId="6" borderId="76" xfId="0" applyFont="1" applyFill="1" applyBorder="1" applyAlignment="1">
      <alignment horizontal="center" vertical="center" wrapText="1"/>
    </xf>
    <xf numFmtId="0" fontId="30" fillId="6" borderId="77" xfId="0" applyFont="1" applyFill="1" applyBorder="1" applyAlignment="1">
      <alignment horizontal="center" vertical="center" wrapText="1"/>
    </xf>
    <xf numFmtId="0" fontId="30" fillId="6" borderId="72" xfId="0" applyFont="1" applyFill="1" applyBorder="1" applyAlignment="1">
      <alignment horizontal="center" vertical="center" wrapText="1"/>
    </xf>
    <xf numFmtId="0" fontId="30" fillId="6" borderId="73" xfId="0" applyFont="1" applyFill="1" applyBorder="1" applyAlignment="1">
      <alignment horizontal="center" vertical="center" wrapText="1"/>
    </xf>
    <xf numFmtId="0" fontId="30" fillId="6" borderId="74" xfId="0" applyFont="1" applyFill="1" applyBorder="1" applyAlignment="1">
      <alignment horizontal="center" vertical="center" wrapText="1"/>
    </xf>
    <xf numFmtId="0" fontId="30" fillId="6" borderId="78" xfId="0" applyFont="1" applyFill="1" applyBorder="1" applyAlignment="1">
      <alignment horizontal="center" vertical="center" wrapText="1"/>
    </xf>
    <xf numFmtId="0" fontId="30" fillId="6" borderId="79" xfId="0" applyFont="1" applyFill="1" applyBorder="1" applyAlignment="1">
      <alignment horizontal="center" vertical="center" wrapText="1"/>
    </xf>
    <xf numFmtId="0" fontId="30" fillId="6" borderId="80" xfId="0" applyFont="1" applyFill="1" applyBorder="1" applyAlignment="1">
      <alignment horizontal="center" vertical="center" wrapText="1"/>
    </xf>
    <xf numFmtId="0" fontId="30" fillId="6" borderId="84" xfId="0" applyFont="1" applyFill="1" applyBorder="1" applyAlignment="1">
      <alignment horizontal="center" vertical="center" wrapText="1"/>
    </xf>
    <xf numFmtId="0" fontId="30" fillId="6" borderId="86" xfId="0" applyFont="1" applyFill="1" applyBorder="1" applyAlignment="1">
      <alignment horizontal="center" vertical="center" wrapText="1"/>
    </xf>
    <xf numFmtId="0" fontId="30" fillId="6" borderId="82" xfId="0" applyFont="1" applyFill="1" applyBorder="1" applyAlignment="1">
      <alignment horizontal="center" vertical="center" wrapText="1"/>
    </xf>
    <xf numFmtId="0" fontId="32" fillId="6" borderId="94" xfId="0" applyFont="1" applyFill="1" applyBorder="1" applyAlignment="1">
      <alignment horizontal="center" vertical="center" wrapText="1"/>
    </xf>
    <xf numFmtId="0" fontId="32" fillId="6" borderId="95" xfId="0" applyFont="1" applyFill="1" applyBorder="1" applyAlignment="1">
      <alignment horizontal="center" vertical="center" wrapText="1"/>
    </xf>
    <xf numFmtId="0" fontId="32" fillId="0" borderId="92" xfId="0" applyFont="1" applyBorder="1" applyAlignment="1">
      <alignment horizontal="center" vertical="center" wrapText="1"/>
    </xf>
    <xf numFmtId="0" fontId="32" fillId="6" borderId="96" xfId="0" applyFont="1" applyFill="1" applyBorder="1" applyAlignment="1">
      <alignment horizontal="center" vertical="center" wrapText="1"/>
    </xf>
    <xf numFmtId="0" fontId="21" fillId="0" borderId="92" xfId="0" applyFont="1" applyBorder="1" applyAlignment="1">
      <alignment horizontal="center" vertical="center" wrapText="1"/>
    </xf>
    <xf numFmtId="0" fontId="21" fillId="0" borderId="93" xfId="0" applyFont="1" applyBorder="1" applyAlignment="1">
      <alignment horizontal="center" vertical="center" wrapText="1"/>
    </xf>
    <xf numFmtId="0" fontId="32" fillId="0" borderId="97" xfId="0" applyFont="1" applyBorder="1" applyAlignment="1">
      <alignment horizontal="center" vertical="center" wrapText="1"/>
    </xf>
    <xf numFmtId="0" fontId="32" fillId="0" borderId="98" xfId="0" applyFont="1" applyBorder="1" applyAlignment="1">
      <alignment horizontal="center" vertical="center" wrapText="1"/>
    </xf>
    <xf numFmtId="0" fontId="32" fillId="0" borderId="98" xfId="0" applyFont="1" applyBorder="1" applyAlignment="1">
      <alignment horizontal="center" vertical="center" wrapText="1"/>
    </xf>
    <xf numFmtId="0" fontId="21" fillId="0" borderId="98" xfId="0" applyFont="1" applyBorder="1" applyAlignment="1">
      <alignment horizontal="center" vertical="center" wrapText="1"/>
    </xf>
    <xf numFmtId="0" fontId="21" fillId="0" borderId="9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left" vertical="center"/>
    </xf>
    <xf numFmtId="0" fontId="34" fillId="0" borderId="61" xfId="0" applyFont="1" applyBorder="1" applyAlignment="1">
      <alignment horizontal="left" vertical="center"/>
    </xf>
    <xf numFmtId="0" fontId="34" fillId="0" borderId="38" xfId="0" applyFont="1" applyBorder="1" applyAlignment="1">
      <alignment horizontal="left" vertical="center"/>
    </xf>
    <xf numFmtId="0" fontId="33" fillId="0" borderId="49" xfId="0" applyFont="1" applyBorder="1" applyAlignment="1">
      <alignment horizontal="center" vertical="center"/>
    </xf>
    <xf numFmtId="0" fontId="34" fillId="0" borderId="5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AD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5"/>
  <sheetViews>
    <sheetView workbookViewId="0">
      <selection activeCell="L14" sqref="L14"/>
    </sheetView>
  </sheetViews>
  <sheetFormatPr defaultRowHeight="16.5" x14ac:dyDescent="0.3"/>
  <cols>
    <col min="1" max="1" width="2.875" customWidth="1"/>
    <col min="2" max="2" width="11.25" customWidth="1"/>
    <col min="3" max="3" width="10.875" customWidth="1"/>
    <col min="4" max="4" width="14.875" customWidth="1"/>
    <col min="5" max="5" width="12.125" customWidth="1"/>
    <col min="6" max="6" width="4.25" customWidth="1"/>
    <col min="7" max="7" width="10.125" customWidth="1"/>
    <col min="8" max="8" width="3.375" customWidth="1"/>
    <col min="9" max="9" width="10.25" customWidth="1"/>
    <col min="10" max="10" width="11" customWidth="1"/>
  </cols>
  <sheetData>
    <row r="1" spans="2:10" ht="30" customHeight="1" x14ac:dyDescent="0.3">
      <c r="B1" s="42" t="s">
        <v>123</v>
      </c>
      <c r="C1" s="42"/>
      <c r="D1" s="42"/>
      <c r="E1" s="42"/>
      <c r="F1" s="42"/>
      <c r="G1" s="42"/>
      <c r="H1" s="42"/>
      <c r="I1" s="42"/>
      <c r="J1" s="42"/>
    </row>
    <row r="2" spans="2:10" ht="18.75" customHeight="1" thickBot="1" x14ac:dyDescent="0.35">
      <c r="B2" s="61" t="s">
        <v>42</v>
      </c>
      <c r="C2" s="62"/>
      <c r="D2" s="62"/>
      <c r="E2" s="62"/>
      <c r="F2" s="62"/>
      <c r="G2" s="62"/>
      <c r="H2" s="62"/>
      <c r="I2" s="62"/>
      <c r="J2" s="63"/>
    </row>
    <row r="3" spans="2:10" ht="17.25" customHeight="1" x14ac:dyDescent="0.3">
      <c r="B3" s="77" t="s">
        <v>43</v>
      </c>
      <c r="C3" s="2" t="s">
        <v>40</v>
      </c>
      <c r="D3" s="64">
        <v>86030</v>
      </c>
      <c r="E3" s="65"/>
      <c r="F3" s="65"/>
      <c r="G3" s="65"/>
      <c r="H3" s="65"/>
      <c r="I3" s="65"/>
      <c r="J3" s="66"/>
    </row>
    <row r="4" spans="2:10" ht="17.25" customHeight="1" x14ac:dyDescent="0.3">
      <c r="B4" s="78"/>
      <c r="C4" s="3" t="s">
        <v>31</v>
      </c>
      <c r="D4" s="3" t="s">
        <v>17</v>
      </c>
      <c r="E4" s="154" t="s">
        <v>61</v>
      </c>
      <c r="F4" s="155"/>
      <c r="G4" s="152" t="s">
        <v>18</v>
      </c>
      <c r="H4" s="153"/>
      <c r="I4" s="3" t="s">
        <v>35</v>
      </c>
      <c r="J4" s="4" t="s">
        <v>32</v>
      </c>
    </row>
    <row r="5" spans="2:10" ht="17.25" customHeight="1" x14ac:dyDescent="0.3">
      <c r="B5" s="78"/>
      <c r="C5" s="3" t="s">
        <v>44</v>
      </c>
      <c r="D5" s="5">
        <f>D3*28</f>
        <v>2408840</v>
      </c>
      <c r="E5" s="79">
        <f>D3*28*0.8</f>
        <v>1927072</v>
      </c>
      <c r="F5" s="80"/>
      <c r="G5" s="79">
        <f>D3*28*0.2</f>
        <v>481768</v>
      </c>
      <c r="H5" s="80"/>
      <c r="I5" s="5">
        <f>D3*28*0.12</f>
        <v>289060.8</v>
      </c>
      <c r="J5" s="6">
        <f>D3*28*0.08</f>
        <v>192707.20000000001</v>
      </c>
    </row>
    <row r="6" spans="2:10" ht="17.25" customHeight="1" x14ac:dyDescent="0.3">
      <c r="B6" s="78"/>
      <c r="C6" s="3" t="s">
        <v>21</v>
      </c>
      <c r="D6" s="5">
        <f>D3*30</f>
        <v>2580900</v>
      </c>
      <c r="E6" s="79">
        <f>D3*30*0.8</f>
        <v>2064720</v>
      </c>
      <c r="F6" s="80"/>
      <c r="G6" s="79">
        <f>D3*30*0.2</f>
        <v>516180</v>
      </c>
      <c r="H6" s="80"/>
      <c r="I6" s="5">
        <f>D3*30*0.12</f>
        <v>309708</v>
      </c>
      <c r="J6" s="6">
        <f>D3*30*0.08</f>
        <v>206472</v>
      </c>
    </row>
    <row r="7" spans="2:10" ht="17.25" customHeight="1" thickBot="1" x14ac:dyDescent="0.35">
      <c r="B7" s="109"/>
      <c r="C7" s="7" t="s">
        <v>45</v>
      </c>
      <c r="D7" s="8">
        <f>D3*31</f>
        <v>2666930</v>
      </c>
      <c r="E7" s="81">
        <f>D3*31*0.8</f>
        <v>2133544</v>
      </c>
      <c r="F7" s="82"/>
      <c r="G7" s="81">
        <f>D3*31*0.2</f>
        <v>533386</v>
      </c>
      <c r="H7" s="82"/>
      <c r="I7" s="8">
        <f>D3*31*0.12</f>
        <v>320031.59999999998</v>
      </c>
      <c r="J7" s="9">
        <f>D3*31*0.08</f>
        <v>213354.4</v>
      </c>
    </row>
    <row r="8" spans="2:10" ht="21" customHeight="1" thickBot="1" x14ac:dyDescent="0.35">
      <c r="B8" s="69" t="s">
        <v>60</v>
      </c>
      <c r="C8" s="70"/>
      <c r="D8" s="70"/>
      <c r="E8" s="70"/>
      <c r="F8" s="70"/>
      <c r="G8" s="70"/>
      <c r="H8" s="70"/>
      <c r="I8" s="70"/>
      <c r="J8" s="71"/>
    </row>
    <row r="9" spans="2:10" ht="17.25" customHeight="1" x14ac:dyDescent="0.3">
      <c r="B9" s="134" t="s">
        <v>62</v>
      </c>
      <c r="C9" s="72">
        <v>28</v>
      </c>
      <c r="D9" s="10" t="s">
        <v>3</v>
      </c>
      <c r="E9" s="149" t="s">
        <v>71</v>
      </c>
      <c r="F9" s="150"/>
      <c r="G9" s="150"/>
      <c r="H9" s="151"/>
      <c r="I9" s="136">
        <f>3800*3*28</f>
        <v>319200</v>
      </c>
      <c r="J9" s="137"/>
    </row>
    <row r="10" spans="2:10" ht="17.25" customHeight="1" x14ac:dyDescent="0.3">
      <c r="B10" s="135"/>
      <c r="C10" s="73"/>
      <c r="D10" s="11" t="s">
        <v>4</v>
      </c>
      <c r="E10" s="140" t="s">
        <v>69</v>
      </c>
      <c r="F10" s="141"/>
      <c r="G10" s="141"/>
      <c r="H10" s="142"/>
      <c r="I10" s="131">
        <f>2000*28</f>
        <v>56000</v>
      </c>
      <c r="J10" s="132"/>
    </row>
    <row r="11" spans="2:10" ht="17.25" customHeight="1" x14ac:dyDescent="0.3">
      <c r="B11" s="135"/>
      <c r="C11" s="73"/>
      <c r="D11" s="11" t="s">
        <v>34</v>
      </c>
      <c r="E11" s="143" t="s">
        <v>127</v>
      </c>
      <c r="F11" s="144"/>
      <c r="G11" s="144"/>
      <c r="H11" s="145"/>
      <c r="I11" s="131">
        <v>6000</v>
      </c>
      <c r="J11" s="132"/>
    </row>
    <row r="12" spans="2:10" ht="17.25" customHeight="1" thickBot="1" x14ac:dyDescent="0.35">
      <c r="B12" s="135"/>
      <c r="C12" s="73"/>
      <c r="D12" s="12" t="s">
        <v>22</v>
      </c>
      <c r="E12" s="146"/>
      <c r="F12" s="147"/>
      <c r="G12" s="147"/>
      <c r="H12" s="148"/>
      <c r="I12" s="138">
        <f>SUM(I9:J11)</f>
        <v>381200</v>
      </c>
      <c r="J12" s="139"/>
    </row>
    <row r="13" spans="2:10" ht="17.25" customHeight="1" x14ac:dyDescent="0.3">
      <c r="B13" s="135"/>
      <c r="C13" s="72">
        <v>30</v>
      </c>
      <c r="D13" s="10" t="s">
        <v>3</v>
      </c>
      <c r="E13" s="149" t="s">
        <v>72</v>
      </c>
      <c r="F13" s="150"/>
      <c r="G13" s="150"/>
      <c r="H13" s="151"/>
      <c r="I13" s="67">
        <f>3800*3*30</f>
        <v>342000</v>
      </c>
      <c r="J13" s="68"/>
    </row>
    <row r="14" spans="2:10" ht="17.25" customHeight="1" x14ac:dyDescent="0.3">
      <c r="B14" s="135"/>
      <c r="C14" s="73"/>
      <c r="D14" s="11" t="s">
        <v>46</v>
      </c>
      <c r="E14" s="140" t="s">
        <v>68</v>
      </c>
      <c r="F14" s="141"/>
      <c r="G14" s="141"/>
      <c r="H14" s="142"/>
      <c r="I14" s="131">
        <f>2000*30</f>
        <v>60000</v>
      </c>
      <c r="J14" s="132"/>
    </row>
    <row r="15" spans="2:10" ht="17.25" customHeight="1" x14ac:dyDescent="0.3">
      <c r="B15" s="135"/>
      <c r="C15" s="73"/>
      <c r="D15" s="11" t="s">
        <v>23</v>
      </c>
      <c r="E15" s="143" t="s">
        <v>127</v>
      </c>
      <c r="F15" s="144"/>
      <c r="G15" s="144"/>
      <c r="H15" s="145"/>
      <c r="I15" s="131">
        <v>6000</v>
      </c>
      <c r="J15" s="132"/>
    </row>
    <row r="16" spans="2:10" ht="17.25" customHeight="1" thickBot="1" x14ac:dyDescent="0.35">
      <c r="B16" s="135"/>
      <c r="C16" s="74"/>
      <c r="D16" s="13" t="s">
        <v>22</v>
      </c>
      <c r="E16" s="146"/>
      <c r="F16" s="147"/>
      <c r="G16" s="147"/>
      <c r="H16" s="148"/>
      <c r="I16" s="129">
        <f>SUM(I13:J15)</f>
        <v>408000</v>
      </c>
      <c r="J16" s="130"/>
    </row>
    <row r="17" spans="2:13" ht="17.25" customHeight="1" x14ac:dyDescent="0.3">
      <c r="B17" s="135"/>
      <c r="C17" s="72">
        <v>31</v>
      </c>
      <c r="D17" s="10" t="s">
        <v>0</v>
      </c>
      <c r="E17" s="149" t="s">
        <v>73</v>
      </c>
      <c r="F17" s="150"/>
      <c r="G17" s="150"/>
      <c r="H17" s="151"/>
      <c r="I17" s="67">
        <f>3800*3*31</f>
        <v>353400</v>
      </c>
      <c r="J17" s="68"/>
      <c r="L17" t="s">
        <v>124</v>
      </c>
    </row>
    <row r="18" spans="2:13" ht="17.25" customHeight="1" x14ac:dyDescent="0.3">
      <c r="B18" s="135"/>
      <c r="C18" s="73"/>
      <c r="D18" s="11" t="s">
        <v>46</v>
      </c>
      <c r="E18" s="140" t="s">
        <v>70</v>
      </c>
      <c r="F18" s="141"/>
      <c r="G18" s="141"/>
      <c r="H18" s="142"/>
      <c r="I18" s="131">
        <f>2000*31</f>
        <v>62000</v>
      </c>
      <c r="J18" s="132"/>
      <c r="L18" t="s">
        <v>125</v>
      </c>
      <c r="M18">
        <v>18410</v>
      </c>
    </row>
    <row r="19" spans="2:13" ht="17.25" customHeight="1" x14ac:dyDescent="0.3">
      <c r="B19" s="135"/>
      <c r="C19" s="73"/>
      <c r="D19" s="11" t="s">
        <v>1</v>
      </c>
      <c r="E19" s="143" t="s">
        <v>127</v>
      </c>
      <c r="F19" s="144"/>
      <c r="G19" s="144"/>
      <c r="H19" s="145"/>
      <c r="I19" s="131">
        <v>6000</v>
      </c>
      <c r="J19" s="132"/>
      <c r="L19" t="s">
        <v>126</v>
      </c>
      <c r="M19">
        <v>13160</v>
      </c>
    </row>
    <row r="20" spans="2:13" ht="17.25" customHeight="1" thickBot="1" x14ac:dyDescent="0.35">
      <c r="B20" s="135"/>
      <c r="C20" s="73"/>
      <c r="D20" s="12" t="s">
        <v>22</v>
      </c>
      <c r="E20" s="146"/>
      <c r="F20" s="147"/>
      <c r="G20" s="147"/>
      <c r="H20" s="148"/>
      <c r="I20" s="133">
        <f>SUM(I17:J19)</f>
        <v>421400</v>
      </c>
      <c r="J20" s="99"/>
    </row>
    <row r="21" spans="2:13" ht="17.25" customHeight="1" x14ac:dyDescent="0.3">
      <c r="B21" s="110" t="s">
        <v>55</v>
      </c>
      <c r="C21" s="85" t="s">
        <v>24</v>
      </c>
      <c r="D21" s="86" t="s">
        <v>47</v>
      </c>
      <c r="E21" s="19" t="s">
        <v>48</v>
      </c>
      <c r="F21" s="128" t="s">
        <v>65</v>
      </c>
      <c r="G21" s="20">
        <v>3680</v>
      </c>
      <c r="H21" s="117" t="s">
        <v>66</v>
      </c>
      <c r="I21" s="120">
        <v>2630</v>
      </c>
      <c r="J21" s="121"/>
    </row>
    <row r="22" spans="2:13" ht="17.25" customHeight="1" x14ac:dyDescent="0.3">
      <c r="B22" s="111"/>
      <c r="C22" s="113"/>
      <c r="D22" s="114"/>
      <c r="E22" s="17" t="s">
        <v>19</v>
      </c>
      <c r="F22" s="114"/>
      <c r="G22" s="18">
        <v>2200</v>
      </c>
      <c r="H22" s="118"/>
      <c r="I22" s="122">
        <v>1570</v>
      </c>
      <c r="J22" s="123"/>
    </row>
    <row r="23" spans="2:13" ht="17.25" customHeight="1" thickBot="1" x14ac:dyDescent="0.35">
      <c r="B23" s="112"/>
      <c r="C23" s="89"/>
      <c r="D23" s="90"/>
      <c r="E23" s="21" t="s">
        <v>32</v>
      </c>
      <c r="F23" s="90"/>
      <c r="G23" s="22">
        <v>1470</v>
      </c>
      <c r="H23" s="119"/>
      <c r="I23" s="124">
        <v>1050</v>
      </c>
      <c r="J23" s="125"/>
      <c r="L23" s="1"/>
    </row>
    <row r="24" spans="2:13" ht="21" customHeight="1" thickBot="1" x14ac:dyDescent="0.35">
      <c r="B24" s="46" t="s">
        <v>49</v>
      </c>
      <c r="C24" s="70"/>
      <c r="D24" s="70"/>
      <c r="E24" s="70"/>
      <c r="F24" s="70"/>
      <c r="G24" s="70"/>
      <c r="H24" s="70"/>
      <c r="I24" s="70"/>
      <c r="J24" s="71"/>
    </row>
    <row r="25" spans="2:13" ht="17.25" customHeight="1" x14ac:dyDescent="0.3">
      <c r="B25" s="77" t="s">
        <v>50</v>
      </c>
      <c r="C25" s="2" t="s">
        <v>6</v>
      </c>
      <c r="D25" s="2" t="s">
        <v>14</v>
      </c>
      <c r="E25" s="126" t="s">
        <v>12</v>
      </c>
      <c r="F25" s="127"/>
      <c r="G25" s="83" t="s">
        <v>10</v>
      </c>
      <c r="H25" s="84"/>
      <c r="I25" s="49" t="s">
        <v>15</v>
      </c>
      <c r="J25" s="50"/>
    </row>
    <row r="26" spans="2:13" ht="17.25" customHeight="1" x14ac:dyDescent="0.3">
      <c r="B26" s="78"/>
      <c r="C26" s="3">
        <v>28</v>
      </c>
      <c r="D26" s="5">
        <f>D3*28*20%</f>
        <v>481768</v>
      </c>
      <c r="E26" s="79">
        <f>I12</f>
        <v>381200</v>
      </c>
      <c r="F26" s="80"/>
      <c r="G26" s="79">
        <f>I21*2</f>
        <v>5260</v>
      </c>
      <c r="H26" s="80"/>
      <c r="I26" s="51">
        <f>SUM(D26:G26)</f>
        <v>868228</v>
      </c>
      <c r="J26" s="52"/>
      <c r="L26" s="41">
        <f>ROUND(G21,-1)</f>
        <v>3680</v>
      </c>
    </row>
    <row r="27" spans="2:13" ht="17.25" customHeight="1" x14ac:dyDescent="0.3">
      <c r="B27" s="78"/>
      <c r="C27" s="3">
        <v>30</v>
      </c>
      <c r="D27" s="5">
        <f>D3*30*20%</f>
        <v>516180</v>
      </c>
      <c r="E27" s="79">
        <f>I16</f>
        <v>408000</v>
      </c>
      <c r="F27" s="80"/>
      <c r="G27" s="79">
        <f>I21*2</f>
        <v>5260</v>
      </c>
      <c r="H27" s="80"/>
      <c r="I27" s="53">
        <f t="shared" ref="I27:I28" si="0">SUM(D27:G27)</f>
        <v>929440</v>
      </c>
      <c r="J27" s="54"/>
    </row>
    <row r="28" spans="2:13" ht="17.25" customHeight="1" thickBot="1" x14ac:dyDescent="0.35">
      <c r="B28" s="109"/>
      <c r="C28" s="7">
        <v>31</v>
      </c>
      <c r="D28" s="8">
        <f>D3*31*20%</f>
        <v>533386</v>
      </c>
      <c r="E28" s="81">
        <f>I20</f>
        <v>421400</v>
      </c>
      <c r="F28" s="82"/>
      <c r="G28" s="79">
        <f>I21*2</f>
        <v>5260</v>
      </c>
      <c r="H28" s="80"/>
      <c r="I28" s="55">
        <f t="shared" si="0"/>
        <v>960046</v>
      </c>
      <c r="J28" s="56"/>
    </row>
    <row r="29" spans="2:13" ht="21" customHeight="1" thickBot="1" x14ac:dyDescent="0.35">
      <c r="B29" s="46" t="s">
        <v>26</v>
      </c>
      <c r="C29" s="47"/>
      <c r="D29" s="47"/>
      <c r="E29" s="47"/>
      <c r="F29" s="47"/>
      <c r="G29" s="47"/>
      <c r="H29" s="47"/>
      <c r="I29" s="47"/>
      <c r="J29" s="48"/>
    </row>
    <row r="30" spans="2:13" ht="17.25" customHeight="1" x14ac:dyDescent="0.3">
      <c r="B30" s="77" t="s">
        <v>27</v>
      </c>
      <c r="C30" s="2" t="s">
        <v>37</v>
      </c>
      <c r="D30" s="2" t="s">
        <v>14</v>
      </c>
      <c r="E30" s="126" t="s">
        <v>51</v>
      </c>
      <c r="F30" s="127"/>
      <c r="G30" s="83" t="s">
        <v>38</v>
      </c>
      <c r="H30" s="84"/>
      <c r="I30" s="49" t="s">
        <v>15</v>
      </c>
      <c r="J30" s="50"/>
    </row>
    <row r="31" spans="2:13" ht="17.25" customHeight="1" x14ac:dyDescent="0.3">
      <c r="B31" s="78"/>
      <c r="C31" s="3">
        <v>28</v>
      </c>
      <c r="D31" s="5">
        <f>D3*28*12%</f>
        <v>289060.8</v>
      </c>
      <c r="E31" s="79">
        <f>I12</f>
        <v>381200</v>
      </c>
      <c r="F31" s="80"/>
      <c r="G31" s="79">
        <f>I22*2</f>
        <v>3140</v>
      </c>
      <c r="H31" s="80"/>
      <c r="I31" s="57">
        <f>SUM(D31:G31)</f>
        <v>673400.8</v>
      </c>
      <c r="J31" s="58"/>
    </row>
    <row r="32" spans="2:13" ht="17.25" customHeight="1" x14ac:dyDescent="0.3">
      <c r="B32" s="78"/>
      <c r="C32" s="3">
        <v>30</v>
      </c>
      <c r="D32" s="5">
        <f>D3*30*12%</f>
        <v>309708</v>
      </c>
      <c r="E32" s="79">
        <f>I16</f>
        <v>408000</v>
      </c>
      <c r="F32" s="80"/>
      <c r="G32" s="79">
        <f>I22*2</f>
        <v>3140</v>
      </c>
      <c r="H32" s="80"/>
      <c r="I32" s="59">
        <f t="shared" ref="I32:I33" si="1">SUM(D32:G32)</f>
        <v>720848</v>
      </c>
      <c r="J32" s="60"/>
    </row>
    <row r="33" spans="2:13" ht="17.25" customHeight="1" thickBot="1" x14ac:dyDescent="0.35">
      <c r="B33" s="109"/>
      <c r="C33" s="7">
        <v>31</v>
      </c>
      <c r="D33" s="8">
        <f>D3*31*12%</f>
        <v>320031.59999999998</v>
      </c>
      <c r="E33" s="81">
        <f>I20</f>
        <v>421400</v>
      </c>
      <c r="F33" s="82"/>
      <c r="G33" s="81">
        <f>I22*2</f>
        <v>3140</v>
      </c>
      <c r="H33" s="82"/>
      <c r="I33" s="115">
        <f t="shared" si="1"/>
        <v>744571.6</v>
      </c>
      <c r="J33" s="116"/>
    </row>
    <row r="34" spans="2:13" ht="22.5" customHeight="1" thickBot="1" x14ac:dyDescent="0.35">
      <c r="B34" s="43" t="s">
        <v>52</v>
      </c>
      <c r="C34" s="44"/>
      <c r="D34" s="44"/>
      <c r="E34" s="44"/>
      <c r="F34" s="44"/>
      <c r="G34" s="44"/>
      <c r="H34" s="44"/>
      <c r="I34" s="44"/>
      <c r="J34" s="45"/>
    </row>
    <row r="35" spans="2:13" ht="17.25" customHeight="1" x14ac:dyDescent="0.3">
      <c r="B35" s="77" t="s">
        <v>53</v>
      </c>
      <c r="C35" s="2" t="s">
        <v>13</v>
      </c>
      <c r="D35" s="2" t="s">
        <v>7</v>
      </c>
      <c r="E35" s="126" t="s">
        <v>12</v>
      </c>
      <c r="F35" s="127"/>
      <c r="G35" s="83" t="s">
        <v>9</v>
      </c>
      <c r="H35" s="84"/>
      <c r="I35" s="49" t="s">
        <v>11</v>
      </c>
      <c r="J35" s="50"/>
    </row>
    <row r="36" spans="2:13" ht="17.25" customHeight="1" x14ac:dyDescent="0.3">
      <c r="B36" s="78"/>
      <c r="C36" s="3">
        <v>28</v>
      </c>
      <c r="D36" s="5">
        <f>D3*28*8%</f>
        <v>192707.20000000001</v>
      </c>
      <c r="E36" s="79">
        <f>I12</f>
        <v>381200</v>
      </c>
      <c r="F36" s="80"/>
      <c r="G36" s="79">
        <f>I23*2</f>
        <v>2100</v>
      </c>
      <c r="H36" s="80"/>
      <c r="I36" s="57">
        <f>SUM(D36:G36)</f>
        <v>576007.19999999995</v>
      </c>
      <c r="J36" s="58"/>
    </row>
    <row r="37" spans="2:13" ht="17.25" customHeight="1" x14ac:dyDescent="0.3">
      <c r="B37" s="78"/>
      <c r="C37" s="3">
        <v>30</v>
      </c>
      <c r="D37" s="5">
        <f>D3*30*8%</f>
        <v>206472</v>
      </c>
      <c r="E37" s="79">
        <f>I16</f>
        <v>408000</v>
      </c>
      <c r="F37" s="80"/>
      <c r="G37" s="79">
        <f>I23*2</f>
        <v>2100</v>
      </c>
      <c r="H37" s="80"/>
      <c r="I37" s="59">
        <f t="shared" ref="I37:I38" si="2">SUM(D37:G37)</f>
        <v>616572</v>
      </c>
      <c r="J37" s="60"/>
    </row>
    <row r="38" spans="2:13" ht="17.25" customHeight="1" thickBot="1" x14ac:dyDescent="0.35">
      <c r="B38" s="78"/>
      <c r="C38" s="15">
        <v>31</v>
      </c>
      <c r="D38" s="16">
        <f>D3*31*8%</f>
        <v>213354.4</v>
      </c>
      <c r="E38" s="81">
        <f>I20</f>
        <v>421400</v>
      </c>
      <c r="F38" s="82"/>
      <c r="G38" s="81">
        <f>I23*2</f>
        <v>2100</v>
      </c>
      <c r="H38" s="82"/>
      <c r="I38" s="75">
        <f t="shared" si="2"/>
        <v>636854.4</v>
      </c>
      <c r="J38" s="76"/>
    </row>
    <row r="39" spans="2:13" ht="17.25" customHeight="1" x14ac:dyDescent="0.3">
      <c r="B39" s="85" t="s">
        <v>54</v>
      </c>
      <c r="C39" s="86"/>
      <c r="D39" s="91" t="s">
        <v>30</v>
      </c>
      <c r="E39" s="100" t="s">
        <v>56</v>
      </c>
      <c r="F39" s="101"/>
      <c r="G39" s="101"/>
      <c r="H39" s="102"/>
      <c r="I39" s="94" t="s">
        <v>58</v>
      </c>
      <c r="J39" s="95"/>
    </row>
    <row r="40" spans="2:13" ht="17.25" customHeight="1" x14ac:dyDescent="0.3">
      <c r="B40" s="87"/>
      <c r="C40" s="88"/>
      <c r="D40" s="92"/>
      <c r="E40" s="103" t="s">
        <v>57</v>
      </c>
      <c r="F40" s="104"/>
      <c r="G40" s="104"/>
      <c r="H40" s="105"/>
      <c r="I40" s="98" t="s">
        <v>59</v>
      </c>
      <c r="J40" s="99"/>
    </row>
    <row r="41" spans="2:13" ht="19.5" customHeight="1" thickBot="1" x14ac:dyDescent="0.35">
      <c r="B41" s="89"/>
      <c r="C41" s="90"/>
      <c r="D41" s="93"/>
      <c r="E41" s="106" t="s">
        <v>63</v>
      </c>
      <c r="F41" s="107"/>
      <c r="G41" s="107"/>
      <c r="H41" s="108"/>
      <c r="I41" s="96" t="s">
        <v>64</v>
      </c>
      <c r="J41" s="97"/>
      <c r="M41" s="14"/>
    </row>
    <row r="42" spans="2:13" x14ac:dyDescent="0.3">
      <c r="B42" s="14"/>
      <c r="C42" s="14"/>
      <c r="D42" s="14"/>
      <c r="E42" s="14"/>
      <c r="F42" s="14"/>
      <c r="G42" s="14"/>
      <c r="H42" s="14"/>
      <c r="I42" s="14"/>
      <c r="J42" s="14"/>
    </row>
    <row r="43" spans="2:13" x14ac:dyDescent="0.3">
      <c r="B43" s="14"/>
      <c r="C43" s="14"/>
      <c r="D43" s="14"/>
      <c r="E43" s="14"/>
      <c r="F43" s="14"/>
      <c r="G43" s="14"/>
      <c r="H43" s="14"/>
      <c r="I43" s="14"/>
      <c r="J43" s="14"/>
    </row>
    <row r="44" spans="2:13" x14ac:dyDescent="0.3">
      <c r="B44" s="14"/>
      <c r="C44" s="14"/>
      <c r="D44" s="14"/>
      <c r="E44" s="14"/>
      <c r="F44" s="14"/>
      <c r="G44" s="14"/>
      <c r="H44" s="14"/>
      <c r="I44" s="14"/>
      <c r="J44" s="14"/>
    </row>
    <row r="45" spans="2:13" x14ac:dyDescent="0.3">
      <c r="B45" s="14"/>
      <c r="C45" s="14"/>
      <c r="D45" s="14"/>
      <c r="E45" s="14"/>
      <c r="F45" s="14"/>
      <c r="G45" s="14"/>
      <c r="H45" s="14"/>
      <c r="I45" s="14"/>
      <c r="J45" s="14"/>
    </row>
  </sheetData>
  <mergeCells count="99">
    <mergeCell ref="G28:H28"/>
    <mergeCell ref="G30:H30"/>
    <mergeCell ref="G31:H31"/>
    <mergeCell ref="G32:H32"/>
    <mergeCell ref="G33:H33"/>
    <mergeCell ref="G4:H4"/>
    <mergeCell ref="G5:H5"/>
    <mergeCell ref="G6:H6"/>
    <mergeCell ref="G7:H7"/>
    <mergeCell ref="E9:H9"/>
    <mergeCell ref="E4:F4"/>
    <mergeCell ref="E5:F5"/>
    <mergeCell ref="E6:F6"/>
    <mergeCell ref="E7:F7"/>
    <mergeCell ref="E31:F31"/>
    <mergeCell ref="E32:F32"/>
    <mergeCell ref="E33:F33"/>
    <mergeCell ref="E35:F35"/>
    <mergeCell ref="E36:F36"/>
    <mergeCell ref="E17:H17"/>
    <mergeCell ref="E18:H18"/>
    <mergeCell ref="E19:H19"/>
    <mergeCell ref="E20:H20"/>
    <mergeCell ref="E27:F27"/>
    <mergeCell ref="G25:H25"/>
    <mergeCell ref="G26:H26"/>
    <mergeCell ref="G27:H27"/>
    <mergeCell ref="E12:H12"/>
    <mergeCell ref="E13:H13"/>
    <mergeCell ref="E14:H14"/>
    <mergeCell ref="E15:H15"/>
    <mergeCell ref="E16:H16"/>
    <mergeCell ref="B3:B7"/>
    <mergeCell ref="I16:J16"/>
    <mergeCell ref="I19:J19"/>
    <mergeCell ref="I20:J20"/>
    <mergeCell ref="I14:J14"/>
    <mergeCell ref="I15:J15"/>
    <mergeCell ref="I18:J18"/>
    <mergeCell ref="B9:B20"/>
    <mergeCell ref="I9:J9"/>
    <mergeCell ref="I10:J10"/>
    <mergeCell ref="I11:J11"/>
    <mergeCell ref="I12:J12"/>
    <mergeCell ref="I13:J13"/>
    <mergeCell ref="C17:C20"/>
    <mergeCell ref="E10:H10"/>
    <mergeCell ref="E11:H11"/>
    <mergeCell ref="B30:B33"/>
    <mergeCell ref="B25:B28"/>
    <mergeCell ref="B24:J24"/>
    <mergeCell ref="B21:B23"/>
    <mergeCell ref="C21:C23"/>
    <mergeCell ref="D21:D23"/>
    <mergeCell ref="I33:J33"/>
    <mergeCell ref="H21:H23"/>
    <mergeCell ref="I21:J21"/>
    <mergeCell ref="I22:J22"/>
    <mergeCell ref="I23:J23"/>
    <mergeCell ref="E25:F25"/>
    <mergeCell ref="E26:F26"/>
    <mergeCell ref="F21:F23"/>
    <mergeCell ref="E28:F28"/>
    <mergeCell ref="E30:F30"/>
    <mergeCell ref="B39:C41"/>
    <mergeCell ref="D39:D41"/>
    <mergeCell ref="I39:J39"/>
    <mergeCell ref="I41:J41"/>
    <mergeCell ref="I40:J40"/>
    <mergeCell ref="E39:H39"/>
    <mergeCell ref="E40:H40"/>
    <mergeCell ref="E41:H41"/>
    <mergeCell ref="I36:J36"/>
    <mergeCell ref="I37:J37"/>
    <mergeCell ref="I38:J38"/>
    <mergeCell ref="I35:J35"/>
    <mergeCell ref="B35:B38"/>
    <mergeCell ref="G37:H37"/>
    <mergeCell ref="G38:H38"/>
    <mergeCell ref="E37:F37"/>
    <mergeCell ref="E38:F38"/>
    <mergeCell ref="G35:H35"/>
    <mergeCell ref="G36:H36"/>
    <mergeCell ref="B1:J1"/>
    <mergeCell ref="B34:J34"/>
    <mergeCell ref="B29:J29"/>
    <mergeCell ref="I25:J25"/>
    <mergeCell ref="I26:J26"/>
    <mergeCell ref="I27:J27"/>
    <mergeCell ref="I28:J28"/>
    <mergeCell ref="I30:J30"/>
    <mergeCell ref="I31:J31"/>
    <mergeCell ref="I32:J32"/>
    <mergeCell ref="B2:J2"/>
    <mergeCell ref="D3:J3"/>
    <mergeCell ref="I17:J17"/>
    <mergeCell ref="B8:J8"/>
    <mergeCell ref="C9:C12"/>
    <mergeCell ref="C13:C16"/>
  </mergeCells>
  <phoneticPr fontId="1" type="noConversion"/>
  <pageMargins left="0.19685039370078741" right="0.19685039370078741" top="0.5511811023622047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05F22-1A2B-454E-B2F8-7250D81B0401}">
  <dimension ref="B1:M45"/>
  <sheetViews>
    <sheetView topLeftCell="A4" workbookViewId="0">
      <selection activeCell="E15" sqref="E15:H15"/>
    </sheetView>
  </sheetViews>
  <sheetFormatPr defaultRowHeight="16.5" x14ac:dyDescent="0.3"/>
  <cols>
    <col min="1" max="1" width="2.875" customWidth="1"/>
    <col min="2" max="2" width="11.25" customWidth="1"/>
    <col min="3" max="3" width="10.875" customWidth="1"/>
    <col min="4" max="4" width="14.875" customWidth="1"/>
    <col min="5" max="5" width="12.125" customWidth="1"/>
    <col min="6" max="6" width="4.25" customWidth="1"/>
    <col min="7" max="7" width="9.25" customWidth="1"/>
    <col min="8" max="8" width="4.125" customWidth="1"/>
    <col min="9" max="9" width="10.25" customWidth="1"/>
    <col min="10" max="10" width="10.625" customWidth="1"/>
  </cols>
  <sheetData>
    <row r="1" spans="2:10" ht="30" customHeight="1" x14ac:dyDescent="0.3">
      <c r="B1" s="42" t="s">
        <v>123</v>
      </c>
      <c r="C1" s="42"/>
      <c r="D1" s="42"/>
      <c r="E1" s="42"/>
      <c r="F1" s="42"/>
      <c r="G1" s="42"/>
      <c r="H1" s="42"/>
      <c r="I1" s="42"/>
      <c r="J1" s="42"/>
    </row>
    <row r="2" spans="2:10" ht="18.75" customHeight="1" thickBot="1" x14ac:dyDescent="0.35">
      <c r="B2" s="156" t="s">
        <v>67</v>
      </c>
      <c r="C2" s="62"/>
      <c r="D2" s="62"/>
      <c r="E2" s="62"/>
      <c r="F2" s="62"/>
      <c r="G2" s="62"/>
      <c r="H2" s="62"/>
      <c r="I2" s="62"/>
      <c r="J2" s="63"/>
    </row>
    <row r="3" spans="2:10" ht="17.25" customHeight="1" x14ac:dyDescent="0.3">
      <c r="B3" s="77" t="s">
        <v>39</v>
      </c>
      <c r="C3" s="2" t="s">
        <v>16</v>
      </c>
      <c r="D3" s="64">
        <v>79810</v>
      </c>
      <c r="E3" s="65"/>
      <c r="F3" s="65"/>
      <c r="G3" s="65"/>
      <c r="H3" s="65"/>
      <c r="I3" s="65"/>
      <c r="J3" s="66"/>
    </row>
    <row r="4" spans="2:10" ht="17.25" customHeight="1" x14ac:dyDescent="0.3">
      <c r="B4" s="78"/>
      <c r="C4" s="3" t="s">
        <v>31</v>
      </c>
      <c r="D4" s="3" t="s">
        <v>17</v>
      </c>
      <c r="E4" s="154" t="s">
        <v>61</v>
      </c>
      <c r="F4" s="155"/>
      <c r="G4" s="152" t="s">
        <v>18</v>
      </c>
      <c r="H4" s="153"/>
      <c r="I4" s="3" t="s">
        <v>19</v>
      </c>
      <c r="J4" s="4" t="s">
        <v>20</v>
      </c>
    </row>
    <row r="5" spans="2:10" ht="17.25" customHeight="1" x14ac:dyDescent="0.3">
      <c r="B5" s="78"/>
      <c r="C5" s="3" t="s">
        <v>33</v>
      </c>
      <c r="D5" s="5">
        <f>D3*28</f>
        <v>2234680</v>
      </c>
      <c r="E5" s="79">
        <f>D3*28*0.8</f>
        <v>1787744</v>
      </c>
      <c r="F5" s="80"/>
      <c r="G5" s="79">
        <f>D3*28*0.2</f>
        <v>446936</v>
      </c>
      <c r="H5" s="80"/>
      <c r="I5" s="5">
        <f>D3*28*0.12</f>
        <v>268161.59999999998</v>
      </c>
      <c r="J5" s="6">
        <f>D3*28*0.08</f>
        <v>178774.39999999999</v>
      </c>
    </row>
    <row r="6" spans="2:10" ht="17.25" customHeight="1" x14ac:dyDescent="0.3">
      <c r="B6" s="78"/>
      <c r="C6" s="3" t="s">
        <v>21</v>
      </c>
      <c r="D6" s="5">
        <f>D3*30</f>
        <v>2394300</v>
      </c>
      <c r="E6" s="79">
        <f>D3*30*0.8</f>
        <v>1915440</v>
      </c>
      <c r="F6" s="80"/>
      <c r="G6" s="79">
        <f>D3*30*0.2</f>
        <v>478860</v>
      </c>
      <c r="H6" s="80"/>
      <c r="I6" s="5">
        <f>D3*30*0.12</f>
        <v>287316</v>
      </c>
      <c r="J6" s="6">
        <f>D3*30*0.08</f>
        <v>191544</v>
      </c>
    </row>
    <row r="7" spans="2:10" ht="17.25" customHeight="1" thickBot="1" x14ac:dyDescent="0.35">
      <c r="B7" s="109"/>
      <c r="C7" s="7" t="s">
        <v>41</v>
      </c>
      <c r="D7" s="8">
        <f>D3*31</f>
        <v>2474110</v>
      </c>
      <c r="E7" s="81">
        <f>D3*31*0.8</f>
        <v>1979288</v>
      </c>
      <c r="F7" s="82"/>
      <c r="G7" s="81">
        <f>D3*31*0.2</f>
        <v>494822</v>
      </c>
      <c r="H7" s="82"/>
      <c r="I7" s="8">
        <f>D3*31*0.12</f>
        <v>296893.2</v>
      </c>
      <c r="J7" s="9">
        <f>D3*31*0.08</f>
        <v>197928.80000000002</v>
      </c>
    </row>
    <row r="8" spans="2:10" ht="21" customHeight="1" thickBot="1" x14ac:dyDescent="0.35">
      <c r="B8" s="69" t="s">
        <v>60</v>
      </c>
      <c r="C8" s="70"/>
      <c r="D8" s="70"/>
      <c r="E8" s="70"/>
      <c r="F8" s="70"/>
      <c r="G8" s="70"/>
      <c r="H8" s="70"/>
      <c r="I8" s="70"/>
      <c r="J8" s="71"/>
    </row>
    <row r="9" spans="2:10" ht="17.25" customHeight="1" x14ac:dyDescent="0.3">
      <c r="B9" s="134" t="s">
        <v>62</v>
      </c>
      <c r="C9" s="72">
        <v>28</v>
      </c>
      <c r="D9" s="10" t="s">
        <v>0</v>
      </c>
      <c r="E9" s="149" t="s">
        <v>74</v>
      </c>
      <c r="F9" s="150"/>
      <c r="G9" s="150"/>
      <c r="H9" s="151"/>
      <c r="I9" s="136">
        <f>3800*3*28</f>
        <v>319200</v>
      </c>
      <c r="J9" s="137"/>
    </row>
    <row r="10" spans="2:10" ht="17.25" customHeight="1" x14ac:dyDescent="0.3">
      <c r="B10" s="135"/>
      <c r="C10" s="73"/>
      <c r="D10" s="11" t="s">
        <v>2</v>
      </c>
      <c r="E10" s="140" t="s">
        <v>69</v>
      </c>
      <c r="F10" s="141"/>
      <c r="G10" s="141"/>
      <c r="H10" s="142"/>
      <c r="I10" s="131">
        <f>2000*28</f>
        <v>56000</v>
      </c>
      <c r="J10" s="132"/>
    </row>
    <row r="11" spans="2:10" ht="17.25" customHeight="1" x14ac:dyDescent="0.3">
      <c r="B11" s="135"/>
      <c r="C11" s="73"/>
      <c r="D11" s="11" t="s">
        <v>1</v>
      </c>
      <c r="E11" s="143" t="s">
        <v>127</v>
      </c>
      <c r="F11" s="144"/>
      <c r="G11" s="144"/>
      <c r="H11" s="145"/>
      <c r="I11" s="131">
        <v>6000</v>
      </c>
      <c r="J11" s="132"/>
    </row>
    <row r="12" spans="2:10" ht="17.25" customHeight="1" thickBot="1" x14ac:dyDescent="0.35">
      <c r="B12" s="135"/>
      <c r="C12" s="73"/>
      <c r="D12" s="12" t="s">
        <v>22</v>
      </c>
      <c r="E12" s="146"/>
      <c r="F12" s="147"/>
      <c r="G12" s="147"/>
      <c r="H12" s="148"/>
      <c r="I12" s="138">
        <f>SUM(I9:J11)</f>
        <v>381200</v>
      </c>
      <c r="J12" s="139"/>
    </row>
    <row r="13" spans="2:10" ht="17.25" customHeight="1" x14ac:dyDescent="0.3">
      <c r="B13" s="135"/>
      <c r="C13" s="72">
        <v>30</v>
      </c>
      <c r="D13" s="10" t="s">
        <v>0</v>
      </c>
      <c r="E13" s="149" t="s">
        <v>75</v>
      </c>
      <c r="F13" s="150"/>
      <c r="G13" s="150"/>
      <c r="H13" s="151"/>
      <c r="I13" s="67">
        <f>3800*3*30</f>
        <v>342000</v>
      </c>
      <c r="J13" s="68"/>
    </row>
    <row r="14" spans="2:10" ht="17.25" customHeight="1" x14ac:dyDescent="0.3">
      <c r="B14" s="135"/>
      <c r="C14" s="73"/>
      <c r="D14" s="11" t="s">
        <v>2</v>
      </c>
      <c r="E14" s="140" t="s">
        <v>68</v>
      </c>
      <c r="F14" s="141"/>
      <c r="G14" s="141"/>
      <c r="H14" s="142"/>
      <c r="I14" s="131">
        <f>2000*30</f>
        <v>60000</v>
      </c>
      <c r="J14" s="132"/>
    </row>
    <row r="15" spans="2:10" ht="17.25" customHeight="1" x14ac:dyDescent="0.3">
      <c r="B15" s="135"/>
      <c r="C15" s="73"/>
      <c r="D15" s="11" t="s">
        <v>1</v>
      </c>
      <c r="E15" s="143" t="s">
        <v>127</v>
      </c>
      <c r="F15" s="144"/>
      <c r="G15" s="144"/>
      <c r="H15" s="145"/>
      <c r="I15" s="131">
        <v>6000</v>
      </c>
      <c r="J15" s="132"/>
    </row>
    <row r="16" spans="2:10" ht="17.25" customHeight="1" thickBot="1" x14ac:dyDescent="0.35">
      <c r="B16" s="135"/>
      <c r="C16" s="74"/>
      <c r="D16" s="13" t="s">
        <v>22</v>
      </c>
      <c r="E16" s="146"/>
      <c r="F16" s="147"/>
      <c r="G16" s="147"/>
      <c r="H16" s="148"/>
      <c r="I16" s="129">
        <f>SUM(I13:J15)</f>
        <v>408000</v>
      </c>
      <c r="J16" s="130"/>
    </row>
    <row r="17" spans="2:12" ht="17.25" customHeight="1" x14ac:dyDescent="0.3">
      <c r="B17" s="135"/>
      <c r="C17" s="72">
        <v>31</v>
      </c>
      <c r="D17" s="10" t="s">
        <v>0</v>
      </c>
      <c r="E17" s="149" t="s">
        <v>73</v>
      </c>
      <c r="F17" s="150"/>
      <c r="G17" s="150"/>
      <c r="H17" s="151"/>
      <c r="I17" s="67">
        <f>3800*3*31</f>
        <v>353400</v>
      </c>
      <c r="J17" s="68"/>
    </row>
    <row r="18" spans="2:12" ht="17.25" customHeight="1" x14ac:dyDescent="0.3">
      <c r="B18" s="135"/>
      <c r="C18" s="73"/>
      <c r="D18" s="11" t="s">
        <v>2</v>
      </c>
      <c r="E18" s="140" t="s">
        <v>70</v>
      </c>
      <c r="F18" s="141"/>
      <c r="G18" s="141"/>
      <c r="H18" s="142"/>
      <c r="I18" s="131">
        <f>1000*2*31</f>
        <v>62000</v>
      </c>
      <c r="J18" s="132"/>
    </row>
    <row r="19" spans="2:12" ht="17.25" customHeight="1" x14ac:dyDescent="0.3">
      <c r="B19" s="135"/>
      <c r="C19" s="73"/>
      <c r="D19" s="11" t="s">
        <v>1</v>
      </c>
      <c r="E19" s="143" t="s">
        <v>127</v>
      </c>
      <c r="F19" s="144"/>
      <c r="G19" s="144"/>
      <c r="H19" s="145"/>
      <c r="I19" s="131">
        <v>6000</v>
      </c>
      <c r="J19" s="132"/>
    </row>
    <row r="20" spans="2:12" ht="17.25" customHeight="1" thickBot="1" x14ac:dyDescent="0.35">
      <c r="B20" s="135"/>
      <c r="C20" s="73"/>
      <c r="D20" s="12" t="s">
        <v>22</v>
      </c>
      <c r="E20" s="146"/>
      <c r="F20" s="147"/>
      <c r="G20" s="147"/>
      <c r="H20" s="148"/>
      <c r="I20" s="133">
        <f>SUM(I17:J19)</f>
        <v>421400</v>
      </c>
      <c r="J20" s="99"/>
    </row>
    <row r="21" spans="2:12" ht="17.25" customHeight="1" x14ac:dyDescent="0.3">
      <c r="B21" s="110" t="s">
        <v>55</v>
      </c>
      <c r="C21" s="85" t="s">
        <v>24</v>
      </c>
      <c r="D21" s="86" t="s">
        <v>25</v>
      </c>
      <c r="E21" s="19" t="s">
        <v>5</v>
      </c>
      <c r="F21" s="157" t="s">
        <v>65</v>
      </c>
      <c r="G21" s="20">
        <v>3680</v>
      </c>
      <c r="H21" s="117" t="s">
        <v>66</v>
      </c>
      <c r="I21" s="120">
        <v>2630</v>
      </c>
      <c r="J21" s="121"/>
    </row>
    <row r="22" spans="2:12" ht="17.25" customHeight="1" x14ac:dyDescent="0.3">
      <c r="B22" s="111"/>
      <c r="C22" s="113"/>
      <c r="D22" s="114"/>
      <c r="E22" s="17" t="s">
        <v>19</v>
      </c>
      <c r="F22" s="158"/>
      <c r="G22" s="18">
        <v>2200</v>
      </c>
      <c r="H22" s="118"/>
      <c r="I22" s="122">
        <v>1570</v>
      </c>
      <c r="J22" s="123"/>
    </row>
    <row r="23" spans="2:12" ht="17.25" customHeight="1" thickBot="1" x14ac:dyDescent="0.35">
      <c r="B23" s="112"/>
      <c r="C23" s="89"/>
      <c r="D23" s="90"/>
      <c r="E23" s="21" t="s">
        <v>20</v>
      </c>
      <c r="F23" s="159"/>
      <c r="G23" s="22">
        <v>1470</v>
      </c>
      <c r="H23" s="119"/>
      <c r="I23" s="124">
        <v>1050</v>
      </c>
      <c r="J23" s="125"/>
      <c r="L23" s="1"/>
    </row>
    <row r="24" spans="2:12" ht="21" customHeight="1" thickBot="1" x14ac:dyDescent="0.35">
      <c r="B24" s="46" t="s">
        <v>36</v>
      </c>
      <c r="C24" s="70"/>
      <c r="D24" s="70"/>
      <c r="E24" s="70"/>
      <c r="F24" s="70"/>
      <c r="G24" s="70"/>
      <c r="H24" s="70"/>
      <c r="I24" s="70"/>
      <c r="J24" s="71"/>
    </row>
    <row r="25" spans="2:12" ht="17.25" customHeight="1" x14ac:dyDescent="0.3">
      <c r="B25" s="77" t="s">
        <v>50</v>
      </c>
      <c r="C25" s="2" t="s">
        <v>6</v>
      </c>
      <c r="D25" s="2" t="s">
        <v>7</v>
      </c>
      <c r="E25" s="126" t="s">
        <v>8</v>
      </c>
      <c r="F25" s="127"/>
      <c r="G25" s="83" t="s">
        <v>9</v>
      </c>
      <c r="H25" s="84"/>
      <c r="I25" s="49" t="s">
        <v>11</v>
      </c>
      <c r="J25" s="50"/>
    </row>
    <row r="26" spans="2:12" ht="17.25" customHeight="1" x14ac:dyDescent="0.3">
      <c r="B26" s="78"/>
      <c r="C26" s="3">
        <v>28</v>
      </c>
      <c r="D26" s="5">
        <f>D3*28*20%</f>
        <v>446936</v>
      </c>
      <c r="E26" s="79">
        <f>I12</f>
        <v>381200</v>
      </c>
      <c r="F26" s="80"/>
      <c r="G26" s="79">
        <f>I21*2</f>
        <v>5260</v>
      </c>
      <c r="H26" s="80"/>
      <c r="I26" s="51">
        <f>SUM(D26:G26)</f>
        <v>833396</v>
      </c>
      <c r="J26" s="52"/>
    </row>
    <row r="27" spans="2:12" ht="17.25" customHeight="1" x14ac:dyDescent="0.3">
      <c r="B27" s="78"/>
      <c r="C27" s="3">
        <v>30</v>
      </c>
      <c r="D27" s="5">
        <f>D3*30*20%</f>
        <v>478860</v>
      </c>
      <c r="E27" s="79">
        <f>I16</f>
        <v>408000</v>
      </c>
      <c r="F27" s="80"/>
      <c r="G27" s="79">
        <f>I21*2</f>
        <v>5260</v>
      </c>
      <c r="H27" s="80"/>
      <c r="I27" s="53">
        <f t="shared" ref="I27:I28" si="0">SUM(D27:G27)</f>
        <v>892120</v>
      </c>
      <c r="J27" s="54"/>
    </row>
    <row r="28" spans="2:12" ht="17.25" customHeight="1" thickBot="1" x14ac:dyDescent="0.35">
      <c r="B28" s="109"/>
      <c r="C28" s="7">
        <v>31</v>
      </c>
      <c r="D28" s="8">
        <f>D3*31*20%</f>
        <v>494822</v>
      </c>
      <c r="E28" s="81">
        <f>I20</f>
        <v>421400</v>
      </c>
      <c r="F28" s="82"/>
      <c r="G28" s="81">
        <f>I21*2</f>
        <v>5260</v>
      </c>
      <c r="H28" s="82"/>
      <c r="I28" s="55">
        <f t="shared" si="0"/>
        <v>921482</v>
      </c>
      <c r="J28" s="56"/>
    </row>
    <row r="29" spans="2:12" ht="21" customHeight="1" thickBot="1" x14ac:dyDescent="0.35">
      <c r="B29" s="46" t="s">
        <v>26</v>
      </c>
      <c r="C29" s="47"/>
      <c r="D29" s="47"/>
      <c r="E29" s="47"/>
      <c r="F29" s="47"/>
      <c r="G29" s="47"/>
      <c r="H29" s="47"/>
      <c r="I29" s="47"/>
      <c r="J29" s="48"/>
    </row>
    <row r="30" spans="2:12" ht="17.25" customHeight="1" x14ac:dyDescent="0.3">
      <c r="B30" s="77" t="s">
        <v>27</v>
      </c>
      <c r="C30" s="2" t="s">
        <v>6</v>
      </c>
      <c r="D30" s="2" t="s">
        <v>7</v>
      </c>
      <c r="E30" s="126" t="s">
        <v>8</v>
      </c>
      <c r="F30" s="127"/>
      <c r="G30" s="83" t="s">
        <v>9</v>
      </c>
      <c r="H30" s="84"/>
      <c r="I30" s="49" t="s">
        <v>11</v>
      </c>
      <c r="J30" s="50"/>
    </row>
    <row r="31" spans="2:12" ht="17.25" customHeight="1" x14ac:dyDescent="0.3">
      <c r="B31" s="78"/>
      <c r="C31" s="3">
        <v>28</v>
      </c>
      <c r="D31" s="5">
        <f>D3*28*12%</f>
        <v>268161.59999999998</v>
      </c>
      <c r="E31" s="79">
        <f>I12</f>
        <v>381200</v>
      </c>
      <c r="F31" s="80"/>
      <c r="G31" s="79">
        <f>I22*2</f>
        <v>3140</v>
      </c>
      <c r="H31" s="80"/>
      <c r="I31" s="57">
        <f>SUM(D31:G31)</f>
        <v>652501.6</v>
      </c>
      <c r="J31" s="58"/>
    </row>
    <row r="32" spans="2:12" ht="17.25" customHeight="1" x14ac:dyDescent="0.3">
      <c r="B32" s="78"/>
      <c r="C32" s="3">
        <v>30</v>
      </c>
      <c r="D32" s="5">
        <f>D3*30*12%</f>
        <v>287316</v>
      </c>
      <c r="E32" s="79">
        <f>I16</f>
        <v>408000</v>
      </c>
      <c r="F32" s="80"/>
      <c r="G32" s="79">
        <f>I22*2</f>
        <v>3140</v>
      </c>
      <c r="H32" s="80"/>
      <c r="I32" s="59">
        <f t="shared" ref="I32:I33" si="1">SUM(D32:G32)</f>
        <v>698456</v>
      </c>
      <c r="J32" s="60"/>
    </row>
    <row r="33" spans="2:13" ht="17.25" customHeight="1" thickBot="1" x14ac:dyDescent="0.35">
      <c r="B33" s="109"/>
      <c r="C33" s="7">
        <v>31</v>
      </c>
      <c r="D33" s="8">
        <f>D3*31*12%</f>
        <v>296893.2</v>
      </c>
      <c r="E33" s="81">
        <f>I20</f>
        <v>421400</v>
      </c>
      <c r="F33" s="82"/>
      <c r="G33" s="81">
        <f>I22*2</f>
        <v>3140</v>
      </c>
      <c r="H33" s="82"/>
      <c r="I33" s="115">
        <f t="shared" si="1"/>
        <v>721433.2</v>
      </c>
      <c r="J33" s="116"/>
    </row>
    <row r="34" spans="2:13" ht="22.5" customHeight="1" thickBot="1" x14ac:dyDescent="0.35">
      <c r="B34" s="43" t="s">
        <v>28</v>
      </c>
      <c r="C34" s="44"/>
      <c r="D34" s="44"/>
      <c r="E34" s="44"/>
      <c r="F34" s="44"/>
      <c r="G34" s="44"/>
      <c r="H34" s="44"/>
      <c r="I34" s="44"/>
      <c r="J34" s="45"/>
    </row>
    <row r="35" spans="2:13" ht="17.25" customHeight="1" x14ac:dyDescent="0.3">
      <c r="B35" s="77" t="s">
        <v>53</v>
      </c>
      <c r="C35" s="2" t="s">
        <v>6</v>
      </c>
      <c r="D35" s="2" t="s">
        <v>7</v>
      </c>
      <c r="E35" s="126" t="s">
        <v>8</v>
      </c>
      <c r="F35" s="127"/>
      <c r="G35" s="83" t="s">
        <v>9</v>
      </c>
      <c r="H35" s="84"/>
      <c r="I35" s="49" t="s">
        <v>11</v>
      </c>
      <c r="J35" s="50"/>
    </row>
    <row r="36" spans="2:13" ht="17.25" customHeight="1" x14ac:dyDescent="0.3">
      <c r="B36" s="78"/>
      <c r="C36" s="3">
        <v>28</v>
      </c>
      <c r="D36" s="5">
        <f>D3*28*8%</f>
        <v>178774.39999999999</v>
      </c>
      <c r="E36" s="79">
        <f>I12</f>
        <v>381200</v>
      </c>
      <c r="F36" s="80"/>
      <c r="G36" s="79">
        <f>I23*2</f>
        <v>2100</v>
      </c>
      <c r="H36" s="80"/>
      <c r="I36" s="57">
        <f>SUM(D36:G36)</f>
        <v>562074.4</v>
      </c>
      <c r="J36" s="58"/>
    </row>
    <row r="37" spans="2:13" ht="17.25" customHeight="1" x14ac:dyDescent="0.3">
      <c r="B37" s="78"/>
      <c r="C37" s="3">
        <v>30</v>
      </c>
      <c r="D37" s="5">
        <f>D3*30*8%</f>
        <v>191544</v>
      </c>
      <c r="E37" s="79">
        <f>I16</f>
        <v>408000</v>
      </c>
      <c r="F37" s="80"/>
      <c r="G37" s="79">
        <f>I23*2</f>
        <v>2100</v>
      </c>
      <c r="H37" s="80"/>
      <c r="I37" s="59">
        <f t="shared" ref="I37:I38" si="2">SUM(D37:G37)</f>
        <v>601644</v>
      </c>
      <c r="J37" s="60"/>
    </row>
    <row r="38" spans="2:13" ht="17.25" customHeight="1" thickBot="1" x14ac:dyDescent="0.35">
      <c r="B38" s="78"/>
      <c r="C38" s="15">
        <v>31</v>
      </c>
      <c r="D38" s="16">
        <f>D3*31*8%</f>
        <v>197928.80000000002</v>
      </c>
      <c r="E38" s="81">
        <f>I20</f>
        <v>421400</v>
      </c>
      <c r="F38" s="82"/>
      <c r="G38" s="81">
        <f>I23*2</f>
        <v>2100</v>
      </c>
      <c r="H38" s="82"/>
      <c r="I38" s="75">
        <f t="shared" si="2"/>
        <v>621428.80000000005</v>
      </c>
      <c r="J38" s="76"/>
    </row>
    <row r="39" spans="2:13" ht="17.25" customHeight="1" x14ac:dyDescent="0.3">
      <c r="B39" s="85" t="s">
        <v>29</v>
      </c>
      <c r="C39" s="86"/>
      <c r="D39" s="91" t="s">
        <v>30</v>
      </c>
      <c r="E39" s="100" t="s">
        <v>56</v>
      </c>
      <c r="F39" s="101"/>
      <c r="G39" s="101"/>
      <c r="H39" s="102"/>
      <c r="I39" s="94" t="s">
        <v>58</v>
      </c>
      <c r="J39" s="95"/>
    </row>
    <row r="40" spans="2:13" ht="17.25" customHeight="1" x14ac:dyDescent="0.3">
      <c r="B40" s="87"/>
      <c r="C40" s="88"/>
      <c r="D40" s="92"/>
      <c r="E40" s="103" t="s">
        <v>57</v>
      </c>
      <c r="F40" s="104"/>
      <c r="G40" s="104"/>
      <c r="H40" s="105"/>
      <c r="I40" s="98" t="s">
        <v>59</v>
      </c>
      <c r="J40" s="99"/>
    </row>
    <row r="41" spans="2:13" ht="19.5" customHeight="1" thickBot="1" x14ac:dyDescent="0.35">
      <c r="B41" s="89"/>
      <c r="C41" s="90"/>
      <c r="D41" s="93"/>
      <c r="E41" s="106" t="s">
        <v>63</v>
      </c>
      <c r="F41" s="107"/>
      <c r="G41" s="107"/>
      <c r="H41" s="108"/>
      <c r="I41" s="96" t="s">
        <v>64</v>
      </c>
      <c r="J41" s="97"/>
      <c r="M41" s="14"/>
    </row>
    <row r="42" spans="2:13" x14ac:dyDescent="0.3">
      <c r="B42" s="14"/>
      <c r="C42" s="14"/>
      <c r="D42" s="14"/>
      <c r="E42" s="14"/>
      <c r="F42" s="14"/>
      <c r="G42" s="14"/>
      <c r="H42" s="14"/>
      <c r="I42" s="14"/>
      <c r="J42" s="14"/>
    </row>
    <row r="43" spans="2:13" x14ac:dyDescent="0.3">
      <c r="B43" s="14"/>
      <c r="C43" s="14"/>
      <c r="D43" s="14"/>
      <c r="E43" s="14"/>
      <c r="F43" s="14"/>
      <c r="G43" s="14"/>
      <c r="H43" s="14"/>
      <c r="I43" s="14"/>
      <c r="J43" s="14"/>
    </row>
    <row r="44" spans="2:13" x14ac:dyDescent="0.3">
      <c r="B44" s="14"/>
      <c r="C44" s="14"/>
      <c r="D44" s="14"/>
      <c r="E44" s="14"/>
      <c r="F44" s="14"/>
      <c r="G44" s="14"/>
      <c r="H44" s="14"/>
      <c r="I44" s="14"/>
      <c r="J44" s="14"/>
    </row>
    <row r="45" spans="2:13" x14ac:dyDescent="0.3">
      <c r="B45" s="14"/>
      <c r="C45" s="14"/>
      <c r="D45" s="14"/>
      <c r="E45" s="14"/>
      <c r="F45" s="14"/>
      <c r="G45" s="14"/>
      <c r="H45" s="14"/>
      <c r="I45" s="14"/>
      <c r="J45" s="14"/>
    </row>
  </sheetData>
  <mergeCells count="99">
    <mergeCell ref="B39:C41"/>
    <mergeCell ref="D39:D41"/>
    <mergeCell ref="I39:J39"/>
    <mergeCell ref="I40:J40"/>
    <mergeCell ref="E39:H39"/>
    <mergeCell ref="E40:H40"/>
    <mergeCell ref="E41:H41"/>
    <mergeCell ref="I41:J41"/>
    <mergeCell ref="B34:J34"/>
    <mergeCell ref="B35:B38"/>
    <mergeCell ref="E35:F35"/>
    <mergeCell ref="G35:H35"/>
    <mergeCell ref="I35:J35"/>
    <mergeCell ref="E36:F36"/>
    <mergeCell ref="G36:H36"/>
    <mergeCell ref="I36:J36"/>
    <mergeCell ref="E37:F37"/>
    <mergeCell ref="G37:H37"/>
    <mergeCell ref="I37:J37"/>
    <mergeCell ref="E38:F38"/>
    <mergeCell ref="G38:H38"/>
    <mergeCell ref="I38:J38"/>
    <mergeCell ref="I33:J33"/>
    <mergeCell ref="I27:J27"/>
    <mergeCell ref="E28:F28"/>
    <mergeCell ref="G28:H28"/>
    <mergeCell ref="I28:J28"/>
    <mergeCell ref="B29:J29"/>
    <mergeCell ref="B30:B33"/>
    <mergeCell ref="E30:F30"/>
    <mergeCell ref="G30:H30"/>
    <mergeCell ref="I30:J30"/>
    <mergeCell ref="E31:F31"/>
    <mergeCell ref="G31:H31"/>
    <mergeCell ref="I31:J31"/>
    <mergeCell ref="E32:F32"/>
    <mergeCell ref="G32:H32"/>
    <mergeCell ref="I32:J32"/>
    <mergeCell ref="B21:B23"/>
    <mergeCell ref="C21:C23"/>
    <mergeCell ref="D21:D23"/>
    <mergeCell ref="E33:F33"/>
    <mergeCell ref="G33:H33"/>
    <mergeCell ref="B24:J24"/>
    <mergeCell ref="B25:B28"/>
    <mergeCell ref="E25:F25"/>
    <mergeCell ref="G25:H25"/>
    <mergeCell ref="I25:J25"/>
    <mergeCell ref="E26:F26"/>
    <mergeCell ref="G26:H26"/>
    <mergeCell ref="I26:J26"/>
    <mergeCell ref="E27:F27"/>
    <mergeCell ref="G27:H27"/>
    <mergeCell ref="F21:F23"/>
    <mergeCell ref="H21:H23"/>
    <mergeCell ref="E15:H15"/>
    <mergeCell ref="I15:J15"/>
    <mergeCell ref="E16:H16"/>
    <mergeCell ref="I16:J16"/>
    <mergeCell ref="I21:J21"/>
    <mergeCell ref="I22:J22"/>
    <mergeCell ref="I23:J23"/>
    <mergeCell ref="C17:C20"/>
    <mergeCell ref="E17:H17"/>
    <mergeCell ref="I17:J17"/>
    <mergeCell ref="E18:H18"/>
    <mergeCell ref="I18:J18"/>
    <mergeCell ref="E19:H19"/>
    <mergeCell ref="I19:J19"/>
    <mergeCell ref="E20:H20"/>
    <mergeCell ref="I20:J20"/>
    <mergeCell ref="B8:J8"/>
    <mergeCell ref="B9:B20"/>
    <mergeCell ref="C9:C12"/>
    <mergeCell ref="E9:H9"/>
    <mergeCell ref="I9:J9"/>
    <mergeCell ref="E10:H10"/>
    <mergeCell ref="I10:J10"/>
    <mergeCell ref="E11:H11"/>
    <mergeCell ref="I11:J11"/>
    <mergeCell ref="E12:H12"/>
    <mergeCell ref="I12:J12"/>
    <mergeCell ref="C13:C16"/>
    <mergeCell ref="E13:H13"/>
    <mergeCell ref="I13:J13"/>
    <mergeCell ref="E14:H14"/>
    <mergeCell ref="I14:J14"/>
    <mergeCell ref="B1:J1"/>
    <mergeCell ref="B2:J2"/>
    <mergeCell ref="B3:B7"/>
    <mergeCell ref="D3:J3"/>
    <mergeCell ref="E4:F4"/>
    <mergeCell ref="G4:H4"/>
    <mergeCell ref="E5:F5"/>
    <mergeCell ref="G5:H5"/>
    <mergeCell ref="E6:F6"/>
    <mergeCell ref="G6:H6"/>
    <mergeCell ref="E7:F7"/>
    <mergeCell ref="G7:H7"/>
  </mergeCells>
  <phoneticPr fontId="1" type="noConversion"/>
  <pageMargins left="0.19685039370078741" right="0.19685039370078741" top="0.55118110236220474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0EB8-BCF7-4BF8-8F14-43A302B5A92F}">
  <dimension ref="B1:M45"/>
  <sheetViews>
    <sheetView topLeftCell="A19" workbookViewId="0">
      <selection activeCell="D27" sqref="D27:F27"/>
    </sheetView>
  </sheetViews>
  <sheetFormatPr defaultRowHeight="16.5" x14ac:dyDescent="0.3"/>
  <cols>
    <col min="1" max="1" width="2.875" customWidth="1"/>
    <col min="2" max="2" width="11.25" customWidth="1"/>
    <col min="3" max="3" width="10.875" customWidth="1"/>
    <col min="4" max="4" width="14.875" customWidth="1"/>
    <col min="5" max="5" width="12.125" customWidth="1"/>
    <col min="6" max="6" width="4.25" customWidth="1"/>
    <col min="7" max="7" width="9.25" customWidth="1"/>
    <col min="8" max="8" width="4" customWidth="1"/>
    <col min="9" max="9" width="10.25" customWidth="1"/>
    <col min="10" max="10" width="10.5" customWidth="1"/>
  </cols>
  <sheetData>
    <row r="1" spans="2:10" ht="30" customHeight="1" x14ac:dyDescent="0.3">
      <c r="B1" s="42" t="s">
        <v>123</v>
      </c>
      <c r="C1" s="42"/>
      <c r="D1" s="42"/>
      <c r="E1" s="42"/>
      <c r="F1" s="42"/>
      <c r="G1" s="42"/>
      <c r="H1" s="42"/>
      <c r="I1" s="42"/>
      <c r="J1" s="42"/>
    </row>
    <row r="2" spans="2:10" ht="18.75" customHeight="1" thickBot="1" x14ac:dyDescent="0.35">
      <c r="B2" s="156" t="s">
        <v>121</v>
      </c>
      <c r="C2" s="62"/>
      <c r="D2" s="62"/>
      <c r="E2" s="62"/>
      <c r="F2" s="62"/>
      <c r="G2" s="62"/>
      <c r="H2" s="62"/>
      <c r="I2" s="62"/>
      <c r="J2" s="63"/>
    </row>
    <row r="3" spans="2:10" ht="17.25" customHeight="1" x14ac:dyDescent="0.3">
      <c r="B3" s="77" t="s">
        <v>39</v>
      </c>
      <c r="C3" s="2" t="s">
        <v>16</v>
      </c>
      <c r="D3" s="64">
        <v>75360</v>
      </c>
      <c r="E3" s="65"/>
      <c r="F3" s="65"/>
      <c r="G3" s="65"/>
      <c r="H3" s="65"/>
      <c r="I3" s="65"/>
      <c r="J3" s="66"/>
    </row>
    <row r="4" spans="2:10" ht="17.25" customHeight="1" x14ac:dyDescent="0.3">
      <c r="B4" s="78"/>
      <c r="C4" s="3" t="s">
        <v>31</v>
      </c>
      <c r="D4" s="3" t="s">
        <v>17</v>
      </c>
      <c r="E4" s="154" t="s">
        <v>61</v>
      </c>
      <c r="F4" s="155"/>
      <c r="G4" s="152" t="s">
        <v>18</v>
      </c>
      <c r="H4" s="153"/>
      <c r="I4" s="3" t="s">
        <v>19</v>
      </c>
      <c r="J4" s="4" t="s">
        <v>20</v>
      </c>
    </row>
    <row r="5" spans="2:10" ht="17.25" customHeight="1" x14ac:dyDescent="0.3">
      <c r="B5" s="78"/>
      <c r="C5" s="3" t="s">
        <v>33</v>
      </c>
      <c r="D5" s="5">
        <f>D3*28</f>
        <v>2110080</v>
      </c>
      <c r="E5" s="79">
        <f>D3*28*0.8</f>
        <v>1688064</v>
      </c>
      <c r="F5" s="80"/>
      <c r="G5" s="79">
        <f>D3*28*0.2</f>
        <v>422016</v>
      </c>
      <c r="H5" s="80"/>
      <c r="I5" s="5">
        <f>D3*28*0.12</f>
        <v>253209.59999999998</v>
      </c>
      <c r="J5" s="6">
        <f>D3*28*0.08</f>
        <v>168806.39999999999</v>
      </c>
    </row>
    <row r="6" spans="2:10" ht="17.25" customHeight="1" x14ac:dyDescent="0.3">
      <c r="B6" s="78"/>
      <c r="C6" s="3" t="s">
        <v>21</v>
      </c>
      <c r="D6" s="5">
        <f>D3*30</f>
        <v>2260800</v>
      </c>
      <c r="E6" s="79">
        <f>D3*30*0.8</f>
        <v>1808640</v>
      </c>
      <c r="F6" s="80"/>
      <c r="G6" s="79">
        <f>D3*30*0.2</f>
        <v>452160</v>
      </c>
      <c r="H6" s="80"/>
      <c r="I6" s="5">
        <f>D3*30*0.12</f>
        <v>271296</v>
      </c>
      <c r="J6" s="6">
        <f>D3*30*0.08</f>
        <v>180864</v>
      </c>
    </row>
    <row r="7" spans="2:10" ht="17.25" customHeight="1" thickBot="1" x14ac:dyDescent="0.35">
      <c r="B7" s="109"/>
      <c r="C7" s="7" t="s">
        <v>41</v>
      </c>
      <c r="D7" s="8">
        <f>D3*31</f>
        <v>2336160</v>
      </c>
      <c r="E7" s="81">
        <f>D3*31*0.8</f>
        <v>1868928</v>
      </c>
      <c r="F7" s="82"/>
      <c r="G7" s="81">
        <f>D3*31*0.2</f>
        <v>467232</v>
      </c>
      <c r="H7" s="82"/>
      <c r="I7" s="8">
        <f>D3*31*0.12</f>
        <v>280339.20000000001</v>
      </c>
      <c r="J7" s="9">
        <f>D3*31*0.08</f>
        <v>186892.80000000002</v>
      </c>
    </row>
    <row r="8" spans="2:10" ht="21" customHeight="1" thickBot="1" x14ac:dyDescent="0.35">
      <c r="B8" s="69" t="s">
        <v>60</v>
      </c>
      <c r="C8" s="70"/>
      <c r="D8" s="70"/>
      <c r="E8" s="70"/>
      <c r="F8" s="70"/>
      <c r="G8" s="70"/>
      <c r="H8" s="70"/>
      <c r="I8" s="70"/>
      <c r="J8" s="71"/>
    </row>
    <row r="9" spans="2:10" ht="17.25" customHeight="1" x14ac:dyDescent="0.3">
      <c r="B9" s="134" t="s">
        <v>62</v>
      </c>
      <c r="C9" s="72">
        <v>28</v>
      </c>
      <c r="D9" s="10" t="s">
        <v>0</v>
      </c>
      <c r="E9" s="149" t="s">
        <v>76</v>
      </c>
      <c r="F9" s="150"/>
      <c r="G9" s="150"/>
      <c r="H9" s="151"/>
      <c r="I9" s="136">
        <f>3800*3*28</f>
        <v>319200</v>
      </c>
      <c r="J9" s="137"/>
    </row>
    <row r="10" spans="2:10" ht="17.25" customHeight="1" x14ac:dyDescent="0.3">
      <c r="B10" s="135"/>
      <c r="C10" s="73"/>
      <c r="D10" s="11" t="s">
        <v>2</v>
      </c>
      <c r="E10" s="140" t="s">
        <v>69</v>
      </c>
      <c r="F10" s="141"/>
      <c r="G10" s="141"/>
      <c r="H10" s="142"/>
      <c r="I10" s="131">
        <f>2000*28</f>
        <v>56000</v>
      </c>
      <c r="J10" s="132"/>
    </row>
    <row r="11" spans="2:10" ht="17.25" customHeight="1" x14ac:dyDescent="0.3">
      <c r="B11" s="135"/>
      <c r="C11" s="73"/>
      <c r="D11" s="11" t="s">
        <v>1</v>
      </c>
      <c r="E11" s="143" t="s">
        <v>127</v>
      </c>
      <c r="F11" s="144"/>
      <c r="G11" s="144"/>
      <c r="H11" s="145"/>
      <c r="I11" s="131">
        <v>6000</v>
      </c>
      <c r="J11" s="132"/>
    </row>
    <row r="12" spans="2:10" ht="17.25" customHeight="1" thickBot="1" x14ac:dyDescent="0.35">
      <c r="B12" s="135"/>
      <c r="C12" s="73"/>
      <c r="D12" s="12" t="s">
        <v>22</v>
      </c>
      <c r="E12" s="146"/>
      <c r="F12" s="147"/>
      <c r="G12" s="147"/>
      <c r="H12" s="148"/>
      <c r="I12" s="138">
        <f>SUM(I9:J11)</f>
        <v>381200</v>
      </c>
      <c r="J12" s="139"/>
    </row>
    <row r="13" spans="2:10" ht="17.25" customHeight="1" x14ac:dyDescent="0.3">
      <c r="B13" s="135"/>
      <c r="C13" s="72">
        <v>30</v>
      </c>
      <c r="D13" s="10" t="s">
        <v>0</v>
      </c>
      <c r="E13" s="149" t="s">
        <v>72</v>
      </c>
      <c r="F13" s="150"/>
      <c r="G13" s="150"/>
      <c r="H13" s="151"/>
      <c r="I13" s="67">
        <f>3800*3*30</f>
        <v>342000</v>
      </c>
      <c r="J13" s="68"/>
    </row>
    <row r="14" spans="2:10" ht="17.25" customHeight="1" x14ac:dyDescent="0.3">
      <c r="B14" s="135"/>
      <c r="C14" s="73"/>
      <c r="D14" s="11" t="s">
        <v>2</v>
      </c>
      <c r="E14" s="140" t="s">
        <v>68</v>
      </c>
      <c r="F14" s="141"/>
      <c r="G14" s="141"/>
      <c r="H14" s="142"/>
      <c r="I14" s="131">
        <f>2000*30</f>
        <v>60000</v>
      </c>
      <c r="J14" s="132"/>
    </row>
    <row r="15" spans="2:10" ht="17.25" customHeight="1" x14ac:dyDescent="0.3">
      <c r="B15" s="135"/>
      <c r="C15" s="73"/>
      <c r="D15" s="11" t="s">
        <v>1</v>
      </c>
      <c r="E15" s="143" t="s">
        <v>127</v>
      </c>
      <c r="F15" s="144"/>
      <c r="G15" s="144"/>
      <c r="H15" s="145"/>
      <c r="I15" s="131">
        <v>6000</v>
      </c>
      <c r="J15" s="132"/>
    </row>
    <row r="16" spans="2:10" ht="17.25" customHeight="1" thickBot="1" x14ac:dyDescent="0.35">
      <c r="B16" s="135"/>
      <c r="C16" s="74"/>
      <c r="D16" s="13" t="s">
        <v>22</v>
      </c>
      <c r="E16" s="146"/>
      <c r="F16" s="147"/>
      <c r="G16" s="147"/>
      <c r="H16" s="148"/>
      <c r="I16" s="129">
        <f>SUM(I13:J15)</f>
        <v>408000</v>
      </c>
      <c r="J16" s="130"/>
    </row>
    <row r="17" spans="2:12" ht="17.25" customHeight="1" x14ac:dyDescent="0.3">
      <c r="B17" s="135"/>
      <c r="C17" s="72">
        <v>31</v>
      </c>
      <c r="D17" s="10" t="s">
        <v>0</v>
      </c>
      <c r="E17" s="149" t="s">
        <v>73</v>
      </c>
      <c r="F17" s="150"/>
      <c r="G17" s="150"/>
      <c r="H17" s="151"/>
      <c r="I17" s="67">
        <f>3800*3*31</f>
        <v>353400</v>
      </c>
      <c r="J17" s="68"/>
    </row>
    <row r="18" spans="2:12" ht="17.25" customHeight="1" x14ac:dyDescent="0.3">
      <c r="B18" s="135"/>
      <c r="C18" s="73"/>
      <c r="D18" s="11" t="s">
        <v>2</v>
      </c>
      <c r="E18" s="140" t="s">
        <v>70</v>
      </c>
      <c r="F18" s="141"/>
      <c r="G18" s="141"/>
      <c r="H18" s="142"/>
      <c r="I18" s="131">
        <f>2000*31</f>
        <v>62000</v>
      </c>
      <c r="J18" s="132"/>
    </row>
    <row r="19" spans="2:12" ht="17.25" customHeight="1" x14ac:dyDescent="0.3">
      <c r="B19" s="135"/>
      <c r="C19" s="73"/>
      <c r="D19" s="11" t="s">
        <v>1</v>
      </c>
      <c r="E19" s="143" t="s">
        <v>127</v>
      </c>
      <c r="F19" s="144"/>
      <c r="G19" s="144"/>
      <c r="H19" s="145"/>
      <c r="I19" s="131">
        <v>6000</v>
      </c>
      <c r="J19" s="132"/>
    </row>
    <row r="20" spans="2:12" ht="17.25" customHeight="1" thickBot="1" x14ac:dyDescent="0.35">
      <c r="B20" s="135"/>
      <c r="C20" s="73"/>
      <c r="D20" s="12" t="s">
        <v>22</v>
      </c>
      <c r="E20" s="146"/>
      <c r="F20" s="147"/>
      <c r="G20" s="147"/>
      <c r="H20" s="148"/>
      <c r="I20" s="133">
        <f>SUM(I17:J19)</f>
        <v>421400</v>
      </c>
      <c r="J20" s="99"/>
    </row>
    <row r="21" spans="2:12" ht="17.25" customHeight="1" x14ac:dyDescent="0.3">
      <c r="B21" s="110" t="s">
        <v>55</v>
      </c>
      <c r="C21" s="85" t="s">
        <v>24</v>
      </c>
      <c r="D21" s="86" t="s">
        <v>25</v>
      </c>
      <c r="E21" s="19" t="s">
        <v>5</v>
      </c>
      <c r="F21" s="128" t="s">
        <v>65</v>
      </c>
      <c r="G21" s="20">
        <v>3680</v>
      </c>
      <c r="H21" s="117" t="s">
        <v>66</v>
      </c>
      <c r="I21" s="120">
        <v>2630</v>
      </c>
      <c r="J21" s="121"/>
    </row>
    <row r="22" spans="2:12" ht="17.25" customHeight="1" x14ac:dyDescent="0.3">
      <c r="B22" s="111"/>
      <c r="C22" s="113"/>
      <c r="D22" s="114"/>
      <c r="E22" s="17" t="s">
        <v>19</v>
      </c>
      <c r="F22" s="114"/>
      <c r="G22" s="18">
        <v>2200</v>
      </c>
      <c r="H22" s="118"/>
      <c r="I22" s="122">
        <v>1570</v>
      </c>
      <c r="J22" s="123"/>
    </row>
    <row r="23" spans="2:12" ht="17.25" customHeight="1" thickBot="1" x14ac:dyDescent="0.35">
      <c r="B23" s="112"/>
      <c r="C23" s="89"/>
      <c r="D23" s="90"/>
      <c r="E23" s="21" t="s">
        <v>20</v>
      </c>
      <c r="F23" s="90"/>
      <c r="G23" s="22">
        <v>1470</v>
      </c>
      <c r="H23" s="119"/>
      <c r="I23" s="124">
        <v>1050</v>
      </c>
      <c r="J23" s="125"/>
      <c r="L23" s="1"/>
    </row>
    <row r="24" spans="2:12" ht="21" customHeight="1" thickBot="1" x14ac:dyDescent="0.35">
      <c r="B24" s="46" t="s">
        <v>36</v>
      </c>
      <c r="C24" s="70"/>
      <c r="D24" s="70"/>
      <c r="E24" s="70"/>
      <c r="F24" s="70"/>
      <c r="G24" s="70"/>
      <c r="H24" s="70"/>
      <c r="I24" s="70"/>
      <c r="J24" s="71"/>
    </row>
    <row r="25" spans="2:12" ht="17.25" customHeight="1" x14ac:dyDescent="0.3">
      <c r="B25" s="77" t="s">
        <v>50</v>
      </c>
      <c r="C25" s="2" t="s">
        <v>6</v>
      </c>
      <c r="D25" s="2" t="s">
        <v>7</v>
      </c>
      <c r="E25" s="126" t="s">
        <v>8</v>
      </c>
      <c r="F25" s="127"/>
      <c r="G25" s="83" t="s">
        <v>9</v>
      </c>
      <c r="H25" s="84"/>
      <c r="I25" s="49" t="s">
        <v>11</v>
      </c>
      <c r="J25" s="50"/>
    </row>
    <row r="26" spans="2:12" ht="17.25" customHeight="1" x14ac:dyDescent="0.3">
      <c r="B26" s="78"/>
      <c r="C26" s="3">
        <v>28</v>
      </c>
      <c r="D26" s="5">
        <f>D3*28*20%</f>
        <v>422016</v>
      </c>
      <c r="E26" s="79">
        <f>I12</f>
        <v>381200</v>
      </c>
      <c r="F26" s="80"/>
      <c r="G26" s="79">
        <f>I21*2</f>
        <v>5260</v>
      </c>
      <c r="H26" s="80"/>
      <c r="I26" s="51">
        <f>SUM(D26:G26)</f>
        <v>808476</v>
      </c>
      <c r="J26" s="52"/>
    </row>
    <row r="27" spans="2:12" ht="17.25" customHeight="1" x14ac:dyDescent="0.3">
      <c r="B27" s="78"/>
      <c r="C27" s="3">
        <v>30</v>
      </c>
      <c r="D27" s="5">
        <f>D3*30*20%</f>
        <v>452160</v>
      </c>
      <c r="E27" s="79">
        <f>I16</f>
        <v>408000</v>
      </c>
      <c r="F27" s="80"/>
      <c r="G27" s="79">
        <f>I21*2</f>
        <v>5260</v>
      </c>
      <c r="H27" s="80"/>
      <c r="I27" s="53">
        <f t="shared" ref="I27:I28" si="0">SUM(D27:G27)</f>
        <v>865420</v>
      </c>
      <c r="J27" s="54"/>
    </row>
    <row r="28" spans="2:12" ht="17.25" customHeight="1" thickBot="1" x14ac:dyDescent="0.35">
      <c r="B28" s="109"/>
      <c r="C28" s="7">
        <v>31</v>
      </c>
      <c r="D28" s="8">
        <f>D3*31*20%</f>
        <v>467232</v>
      </c>
      <c r="E28" s="81">
        <f>I20</f>
        <v>421400</v>
      </c>
      <c r="F28" s="82"/>
      <c r="G28" s="81">
        <f>I21*2</f>
        <v>5260</v>
      </c>
      <c r="H28" s="82"/>
      <c r="I28" s="55">
        <f t="shared" si="0"/>
        <v>893892</v>
      </c>
      <c r="J28" s="56"/>
    </row>
    <row r="29" spans="2:12" ht="21" customHeight="1" thickBot="1" x14ac:dyDescent="0.35">
      <c r="B29" s="46" t="s">
        <v>26</v>
      </c>
      <c r="C29" s="47"/>
      <c r="D29" s="47"/>
      <c r="E29" s="47"/>
      <c r="F29" s="47"/>
      <c r="G29" s="47"/>
      <c r="H29" s="47"/>
      <c r="I29" s="47"/>
      <c r="J29" s="48"/>
    </row>
    <row r="30" spans="2:12" ht="17.25" customHeight="1" x14ac:dyDescent="0.3">
      <c r="B30" s="77" t="s">
        <v>27</v>
      </c>
      <c r="C30" s="2" t="s">
        <v>6</v>
      </c>
      <c r="D30" s="2" t="s">
        <v>7</v>
      </c>
      <c r="E30" s="126" t="s">
        <v>8</v>
      </c>
      <c r="F30" s="127"/>
      <c r="G30" s="83" t="s">
        <v>9</v>
      </c>
      <c r="H30" s="84"/>
      <c r="I30" s="49" t="s">
        <v>11</v>
      </c>
      <c r="J30" s="50"/>
    </row>
    <row r="31" spans="2:12" ht="17.25" customHeight="1" x14ac:dyDescent="0.3">
      <c r="B31" s="78"/>
      <c r="C31" s="3">
        <v>28</v>
      </c>
      <c r="D31" s="5">
        <f>D3*28*12%</f>
        <v>253209.59999999998</v>
      </c>
      <c r="E31" s="79">
        <f>I12</f>
        <v>381200</v>
      </c>
      <c r="F31" s="80"/>
      <c r="G31" s="79">
        <f>I22*2</f>
        <v>3140</v>
      </c>
      <c r="H31" s="80"/>
      <c r="I31" s="57">
        <f>SUM(D31:G31)</f>
        <v>637549.6</v>
      </c>
      <c r="J31" s="58"/>
    </row>
    <row r="32" spans="2:12" ht="17.25" customHeight="1" x14ac:dyDescent="0.3">
      <c r="B32" s="78"/>
      <c r="C32" s="3">
        <v>30</v>
      </c>
      <c r="D32" s="5">
        <f>D3*30*12%</f>
        <v>271296</v>
      </c>
      <c r="E32" s="79">
        <f>I16</f>
        <v>408000</v>
      </c>
      <c r="F32" s="80"/>
      <c r="G32" s="79">
        <f>I22*2</f>
        <v>3140</v>
      </c>
      <c r="H32" s="80"/>
      <c r="I32" s="59">
        <f t="shared" ref="I32:I33" si="1">SUM(D32:G32)</f>
        <v>682436</v>
      </c>
      <c r="J32" s="60"/>
    </row>
    <row r="33" spans="2:13" ht="17.25" customHeight="1" thickBot="1" x14ac:dyDescent="0.35">
      <c r="B33" s="109"/>
      <c r="C33" s="7">
        <v>31</v>
      </c>
      <c r="D33" s="8">
        <f>D3*31*12%</f>
        <v>280339.20000000001</v>
      </c>
      <c r="E33" s="81">
        <f>I20</f>
        <v>421400</v>
      </c>
      <c r="F33" s="82"/>
      <c r="G33" s="81">
        <f>I22*2</f>
        <v>3140</v>
      </c>
      <c r="H33" s="82"/>
      <c r="I33" s="115">
        <f t="shared" si="1"/>
        <v>704879.2</v>
      </c>
      <c r="J33" s="116"/>
    </row>
    <row r="34" spans="2:13" ht="22.5" customHeight="1" thickBot="1" x14ac:dyDescent="0.35">
      <c r="B34" s="43" t="s">
        <v>28</v>
      </c>
      <c r="C34" s="44"/>
      <c r="D34" s="44"/>
      <c r="E34" s="44"/>
      <c r="F34" s="44"/>
      <c r="G34" s="44"/>
      <c r="H34" s="44"/>
      <c r="I34" s="44"/>
      <c r="J34" s="45"/>
    </row>
    <row r="35" spans="2:13" ht="17.25" customHeight="1" x14ac:dyDescent="0.3">
      <c r="B35" s="77" t="s">
        <v>53</v>
      </c>
      <c r="C35" s="2" t="s">
        <v>6</v>
      </c>
      <c r="D35" s="2" t="s">
        <v>7</v>
      </c>
      <c r="E35" s="126" t="s">
        <v>8</v>
      </c>
      <c r="F35" s="127"/>
      <c r="G35" s="83" t="s">
        <v>9</v>
      </c>
      <c r="H35" s="84"/>
      <c r="I35" s="49" t="s">
        <v>11</v>
      </c>
      <c r="J35" s="50"/>
    </row>
    <row r="36" spans="2:13" ht="17.25" customHeight="1" x14ac:dyDescent="0.3">
      <c r="B36" s="78"/>
      <c r="C36" s="3">
        <v>28</v>
      </c>
      <c r="D36" s="5">
        <f>D3*28*8%</f>
        <v>168806.39999999999</v>
      </c>
      <c r="E36" s="79">
        <f>I12</f>
        <v>381200</v>
      </c>
      <c r="F36" s="80"/>
      <c r="G36" s="79">
        <f>I23*2</f>
        <v>2100</v>
      </c>
      <c r="H36" s="80"/>
      <c r="I36" s="57">
        <f>SUM(D36:G36)</f>
        <v>552106.4</v>
      </c>
      <c r="J36" s="58"/>
    </row>
    <row r="37" spans="2:13" ht="17.25" customHeight="1" x14ac:dyDescent="0.3">
      <c r="B37" s="78"/>
      <c r="C37" s="3">
        <v>30</v>
      </c>
      <c r="D37" s="5">
        <f>D3*30*8%</f>
        <v>180864</v>
      </c>
      <c r="E37" s="79">
        <f>I16</f>
        <v>408000</v>
      </c>
      <c r="F37" s="80"/>
      <c r="G37" s="79">
        <f>I23*2</f>
        <v>2100</v>
      </c>
      <c r="H37" s="80"/>
      <c r="I37" s="59">
        <f t="shared" ref="I37:I38" si="2">SUM(D37:G37)</f>
        <v>590964</v>
      </c>
      <c r="J37" s="60"/>
    </row>
    <row r="38" spans="2:13" ht="17.25" customHeight="1" thickBot="1" x14ac:dyDescent="0.35">
      <c r="B38" s="78"/>
      <c r="C38" s="15">
        <v>31</v>
      </c>
      <c r="D38" s="16">
        <f>D3*31*8%</f>
        <v>186892.80000000002</v>
      </c>
      <c r="E38" s="81">
        <f>I20</f>
        <v>421400</v>
      </c>
      <c r="F38" s="82"/>
      <c r="G38" s="81">
        <f>I23*2</f>
        <v>2100</v>
      </c>
      <c r="H38" s="82"/>
      <c r="I38" s="75">
        <f t="shared" si="2"/>
        <v>610392.80000000005</v>
      </c>
      <c r="J38" s="76"/>
    </row>
    <row r="39" spans="2:13" ht="17.25" customHeight="1" x14ac:dyDescent="0.3">
      <c r="B39" s="85" t="s">
        <v>29</v>
      </c>
      <c r="C39" s="86"/>
      <c r="D39" s="91" t="s">
        <v>30</v>
      </c>
      <c r="E39" s="100" t="s">
        <v>56</v>
      </c>
      <c r="F39" s="101"/>
      <c r="G39" s="101"/>
      <c r="H39" s="102"/>
      <c r="I39" s="94" t="s">
        <v>58</v>
      </c>
      <c r="J39" s="95"/>
    </row>
    <row r="40" spans="2:13" ht="17.25" customHeight="1" x14ac:dyDescent="0.3">
      <c r="B40" s="87"/>
      <c r="C40" s="88"/>
      <c r="D40" s="92"/>
      <c r="E40" s="103" t="s">
        <v>57</v>
      </c>
      <c r="F40" s="104"/>
      <c r="G40" s="104"/>
      <c r="H40" s="105"/>
      <c r="I40" s="98" t="s">
        <v>59</v>
      </c>
      <c r="J40" s="99"/>
    </row>
    <row r="41" spans="2:13" ht="19.5" customHeight="1" thickBot="1" x14ac:dyDescent="0.35">
      <c r="B41" s="89"/>
      <c r="C41" s="90"/>
      <c r="D41" s="93"/>
      <c r="E41" s="106" t="s">
        <v>63</v>
      </c>
      <c r="F41" s="107"/>
      <c r="G41" s="107"/>
      <c r="H41" s="108"/>
      <c r="I41" s="96" t="s">
        <v>64</v>
      </c>
      <c r="J41" s="97"/>
      <c r="M41" s="14"/>
    </row>
    <row r="42" spans="2:13" x14ac:dyDescent="0.3">
      <c r="B42" s="14"/>
      <c r="C42" s="14"/>
      <c r="D42" s="14"/>
      <c r="E42" s="14"/>
      <c r="F42" s="14"/>
      <c r="G42" s="14"/>
      <c r="H42" s="14"/>
      <c r="I42" s="14"/>
      <c r="J42" s="14"/>
    </row>
    <row r="43" spans="2:13" x14ac:dyDescent="0.3">
      <c r="B43" s="14"/>
      <c r="C43" s="14"/>
      <c r="D43" s="14"/>
      <c r="E43" s="14"/>
      <c r="F43" s="14"/>
      <c r="G43" s="14"/>
      <c r="H43" s="14"/>
      <c r="I43" s="14"/>
      <c r="J43" s="14"/>
    </row>
    <row r="44" spans="2:13" x14ac:dyDescent="0.3">
      <c r="B44" s="14"/>
      <c r="C44" s="14"/>
      <c r="D44" s="14"/>
      <c r="E44" s="14"/>
      <c r="F44" s="14"/>
      <c r="G44" s="14"/>
      <c r="H44" s="14"/>
      <c r="I44" s="14"/>
      <c r="J44" s="14"/>
    </row>
    <row r="45" spans="2:13" x14ac:dyDescent="0.3">
      <c r="B45" s="14"/>
      <c r="C45" s="14"/>
      <c r="D45" s="14"/>
      <c r="E45" s="14"/>
      <c r="F45" s="14"/>
      <c r="G45" s="14"/>
      <c r="H45" s="14"/>
      <c r="I45" s="14"/>
      <c r="J45" s="14"/>
    </row>
  </sheetData>
  <mergeCells count="99">
    <mergeCell ref="B39:C41"/>
    <mergeCell ref="D39:D41"/>
    <mergeCell ref="I39:J39"/>
    <mergeCell ref="I40:J40"/>
    <mergeCell ref="E39:H39"/>
    <mergeCell ref="E40:H40"/>
    <mergeCell ref="E41:H41"/>
    <mergeCell ref="I41:J41"/>
    <mergeCell ref="B34:J34"/>
    <mergeCell ref="B35:B38"/>
    <mergeCell ref="E35:F35"/>
    <mergeCell ref="G35:H35"/>
    <mergeCell ref="I35:J35"/>
    <mergeCell ref="E36:F36"/>
    <mergeCell ref="G36:H36"/>
    <mergeCell ref="I36:J36"/>
    <mergeCell ref="E37:F37"/>
    <mergeCell ref="G37:H37"/>
    <mergeCell ref="I37:J37"/>
    <mergeCell ref="E38:F38"/>
    <mergeCell ref="G38:H38"/>
    <mergeCell ref="I38:J38"/>
    <mergeCell ref="I33:J33"/>
    <mergeCell ref="I27:J27"/>
    <mergeCell ref="E28:F28"/>
    <mergeCell ref="G28:H28"/>
    <mergeCell ref="I28:J28"/>
    <mergeCell ref="B29:J29"/>
    <mergeCell ref="B30:B33"/>
    <mergeCell ref="E30:F30"/>
    <mergeCell ref="G30:H30"/>
    <mergeCell ref="I30:J30"/>
    <mergeCell ref="E31:F31"/>
    <mergeCell ref="G31:H31"/>
    <mergeCell ref="I31:J31"/>
    <mergeCell ref="E32:F32"/>
    <mergeCell ref="G32:H32"/>
    <mergeCell ref="I32:J32"/>
    <mergeCell ref="B21:B23"/>
    <mergeCell ref="C21:C23"/>
    <mergeCell ref="D21:D23"/>
    <mergeCell ref="E33:F33"/>
    <mergeCell ref="G33:H33"/>
    <mergeCell ref="B24:J24"/>
    <mergeCell ref="B25:B28"/>
    <mergeCell ref="E25:F25"/>
    <mergeCell ref="G25:H25"/>
    <mergeCell ref="I25:J25"/>
    <mergeCell ref="E26:F26"/>
    <mergeCell ref="G26:H26"/>
    <mergeCell ref="I26:J26"/>
    <mergeCell ref="E27:F27"/>
    <mergeCell ref="G27:H27"/>
    <mergeCell ref="F21:F23"/>
    <mergeCell ref="H21:H23"/>
    <mergeCell ref="E15:H15"/>
    <mergeCell ref="I15:J15"/>
    <mergeCell ref="E16:H16"/>
    <mergeCell ref="I16:J16"/>
    <mergeCell ref="I21:J21"/>
    <mergeCell ref="I22:J22"/>
    <mergeCell ref="I23:J23"/>
    <mergeCell ref="C17:C20"/>
    <mergeCell ref="E17:H17"/>
    <mergeCell ref="I17:J17"/>
    <mergeCell ref="E18:H18"/>
    <mergeCell ref="I18:J18"/>
    <mergeCell ref="E19:H19"/>
    <mergeCell ref="I19:J19"/>
    <mergeCell ref="E20:H20"/>
    <mergeCell ref="I20:J20"/>
    <mergeCell ref="B8:J8"/>
    <mergeCell ref="B9:B20"/>
    <mergeCell ref="C9:C12"/>
    <mergeCell ref="E9:H9"/>
    <mergeCell ref="I9:J9"/>
    <mergeCell ref="E10:H10"/>
    <mergeCell ref="I10:J10"/>
    <mergeCell ref="E11:H11"/>
    <mergeCell ref="I11:J11"/>
    <mergeCell ref="E12:H12"/>
    <mergeCell ref="I12:J12"/>
    <mergeCell ref="C13:C16"/>
    <mergeCell ref="E13:H13"/>
    <mergeCell ref="I13:J13"/>
    <mergeCell ref="E14:H14"/>
    <mergeCell ref="I14:J14"/>
    <mergeCell ref="B1:J1"/>
    <mergeCell ref="B2:J2"/>
    <mergeCell ref="B3:B7"/>
    <mergeCell ref="D3:J3"/>
    <mergeCell ref="E4:F4"/>
    <mergeCell ref="G4:H4"/>
    <mergeCell ref="E5:F5"/>
    <mergeCell ref="G5:H5"/>
    <mergeCell ref="E6:F6"/>
    <mergeCell ref="G6:H6"/>
    <mergeCell ref="E7:F7"/>
    <mergeCell ref="G7:H7"/>
  </mergeCells>
  <phoneticPr fontId="1" type="noConversion"/>
  <pageMargins left="0.19685039370078741" right="0.19685039370078741" top="0.55118110236220474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A1872-9B2E-4A5F-80D2-1D3B3A38E27C}">
  <dimension ref="A1:K28"/>
  <sheetViews>
    <sheetView tabSelected="1" workbookViewId="0">
      <selection activeCell="F33" sqref="F33"/>
    </sheetView>
  </sheetViews>
  <sheetFormatPr defaultRowHeight="16.5" x14ac:dyDescent="0.3"/>
  <cols>
    <col min="1" max="1" width="11.375" customWidth="1"/>
    <col min="5" max="11" width="13" customWidth="1"/>
  </cols>
  <sheetData>
    <row r="1" spans="1:11" ht="31.5" x14ac:dyDescent="0.3">
      <c r="A1" s="161" t="s">
        <v>77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2" spans="1:11" x14ac:dyDescent="0.3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</row>
    <row r="3" spans="1:11" ht="17.25" x14ac:dyDescent="0.3">
      <c r="A3" s="163" t="s">
        <v>78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</row>
    <row r="4" spans="1:11" ht="17.25" x14ac:dyDescent="0.3">
      <c r="A4" s="163" t="s">
        <v>79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</row>
    <row r="5" spans="1:11" x14ac:dyDescent="0.3">
      <c r="A5" s="164" t="s">
        <v>80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x14ac:dyDescent="0.3">
      <c r="A6" s="164" t="s">
        <v>81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</row>
    <row r="7" spans="1:11" x14ac:dyDescent="0.3">
      <c r="A7" s="164" t="s">
        <v>82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</row>
    <row r="8" spans="1:11" x14ac:dyDescent="0.3">
      <c r="A8" s="164" t="s">
        <v>83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</row>
    <row r="9" spans="1:11" x14ac:dyDescent="0.3">
      <c r="A9" s="164" t="s">
        <v>84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</row>
    <row r="10" spans="1:11" x14ac:dyDescent="0.3">
      <c r="A10" s="164" t="s">
        <v>85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</row>
    <row r="11" spans="1:11" x14ac:dyDescent="0.3">
      <c r="A11" s="164" t="s">
        <v>86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</row>
    <row r="12" spans="1:11" ht="17.25" x14ac:dyDescent="0.3">
      <c r="A12" s="160" t="s">
        <v>87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</row>
    <row r="13" spans="1:11" x14ac:dyDescent="0.3">
      <c r="A13" s="165" t="s">
        <v>88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</row>
    <row r="14" spans="1:11" x14ac:dyDescent="0.3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ht="17.25" x14ac:dyDescent="0.3">
      <c r="A15" s="160" t="s">
        <v>122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</row>
    <row r="16" spans="1:11" ht="18" thickBot="1" x14ac:dyDescent="0.35">
      <c r="A16" s="166" t="s">
        <v>89</v>
      </c>
      <c r="B16" s="166"/>
      <c r="C16" s="166"/>
      <c r="D16" s="166"/>
      <c r="E16" s="166"/>
      <c r="F16" s="166"/>
      <c r="G16" s="166"/>
      <c r="H16" s="166"/>
      <c r="I16" s="166"/>
      <c r="J16" s="166"/>
      <c r="K16" s="166"/>
    </row>
    <row r="17" spans="1:11" ht="17.25" thickTop="1" x14ac:dyDescent="0.3">
      <c r="A17" s="171" t="s">
        <v>90</v>
      </c>
      <c r="B17" s="168" t="s">
        <v>91</v>
      </c>
      <c r="C17" s="168" t="s">
        <v>92</v>
      </c>
      <c r="D17" s="168" t="s">
        <v>93</v>
      </c>
      <c r="E17" s="168" t="s">
        <v>94</v>
      </c>
      <c r="F17" s="168" t="s">
        <v>118</v>
      </c>
      <c r="G17" s="168" t="s">
        <v>119</v>
      </c>
      <c r="H17" s="174" t="s">
        <v>95</v>
      </c>
      <c r="I17" s="175"/>
      <c r="J17" s="176"/>
      <c r="K17" s="25" t="s">
        <v>96</v>
      </c>
    </row>
    <row r="18" spans="1:11" x14ac:dyDescent="0.3">
      <c r="A18" s="172"/>
      <c r="B18" s="169"/>
      <c r="C18" s="169"/>
      <c r="D18" s="169"/>
      <c r="E18" s="169"/>
      <c r="F18" s="169"/>
      <c r="G18" s="169"/>
      <c r="H18" s="26" t="s">
        <v>97</v>
      </c>
      <c r="I18" s="26" t="s">
        <v>98</v>
      </c>
      <c r="J18" s="177" t="s">
        <v>100</v>
      </c>
      <c r="K18" s="178" t="s">
        <v>101</v>
      </c>
    </row>
    <row r="19" spans="1:11" x14ac:dyDescent="0.3">
      <c r="A19" s="173"/>
      <c r="B19" s="170"/>
      <c r="C19" s="170"/>
      <c r="D19" s="170"/>
      <c r="E19" s="170"/>
      <c r="F19" s="170"/>
      <c r="G19" s="170"/>
      <c r="H19" s="27" t="s">
        <v>120</v>
      </c>
      <c r="I19" s="27" t="s">
        <v>99</v>
      </c>
      <c r="J19" s="170"/>
      <c r="K19" s="179"/>
    </row>
    <row r="20" spans="1:11" x14ac:dyDescent="0.3">
      <c r="A20" s="28">
        <v>1</v>
      </c>
      <c r="B20" s="29" t="s">
        <v>102</v>
      </c>
      <c r="C20" s="30">
        <v>86030</v>
      </c>
      <c r="D20" s="31" t="s">
        <v>103</v>
      </c>
      <c r="E20" s="30">
        <f>C20*30</f>
        <v>2580900</v>
      </c>
      <c r="F20" s="30">
        <f>C20*30*0.8</f>
        <v>2064720</v>
      </c>
      <c r="G20" s="30">
        <f>C20*30*0.2</f>
        <v>516180</v>
      </c>
      <c r="H20" s="30">
        <f>3800*3*30</f>
        <v>342000</v>
      </c>
      <c r="I20" s="30">
        <f>2000*30</f>
        <v>60000</v>
      </c>
      <c r="J20" s="30">
        <f>SUM(H20:I20)</f>
        <v>402000</v>
      </c>
      <c r="K20" s="32">
        <f>G20+J20</f>
        <v>918180</v>
      </c>
    </row>
    <row r="21" spans="1:11" x14ac:dyDescent="0.3">
      <c r="A21" s="28">
        <v>2</v>
      </c>
      <c r="B21" s="29" t="s">
        <v>102</v>
      </c>
      <c r="C21" s="30">
        <v>79810</v>
      </c>
      <c r="D21" s="31" t="s">
        <v>103</v>
      </c>
      <c r="E21" s="30">
        <f t="shared" ref="E21:E23" si="0">C21*30</f>
        <v>2394300</v>
      </c>
      <c r="F21" s="30">
        <f t="shared" ref="F21:F22" si="1">C21*30*0.8</f>
        <v>1915440</v>
      </c>
      <c r="G21" s="30">
        <f t="shared" ref="G21:G22" si="2">C21*30*0.2</f>
        <v>478860</v>
      </c>
      <c r="H21" s="30">
        <f t="shared" ref="H21:H23" si="3">3800*3*30</f>
        <v>342000</v>
      </c>
      <c r="I21" s="30">
        <f t="shared" ref="I21:I23" si="4">2000*30</f>
        <v>60000</v>
      </c>
      <c r="J21" s="30">
        <f t="shared" ref="J21:J23" si="5">SUM(H21:I21)</f>
        <v>402000</v>
      </c>
      <c r="K21" s="32">
        <f t="shared" ref="K21:K23" si="6">G21+J21</f>
        <v>880860</v>
      </c>
    </row>
    <row r="22" spans="1:11" x14ac:dyDescent="0.3">
      <c r="A22" s="33" t="s">
        <v>117</v>
      </c>
      <c r="B22" s="29" t="s">
        <v>102</v>
      </c>
      <c r="C22" s="30">
        <v>75360</v>
      </c>
      <c r="D22" s="31" t="s">
        <v>103</v>
      </c>
      <c r="E22" s="30">
        <f t="shared" si="0"/>
        <v>2260800</v>
      </c>
      <c r="F22" s="30">
        <f t="shared" si="1"/>
        <v>1808640</v>
      </c>
      <c r="G22" s="30">
        <f t="shared" si="2"/>
        <v>452160</v>
      </c>
      <c r="H22" s="30">
        <f t="shared" si="3"/>
        <v>342000</v>
      </c>
      <c r="I22" s="30">
        <f t="shared" si="4"/>
        <v>60000</v>
      </c>
      <c r="J22" s="30">
        <f t="shared" si="5"/>
        <v>402000</v>
      </c>
      <c r="K22" s="32">
        <f t="shared" si="6"/>
        <v>854160</v>
      </c>
    </row>
    <row r="23" spans="1:11" ht="17.25" thickBot="1" x14ac:dyDescent="0.35">
      <c r="A23" s="34" t="s">
        <v>104</v>
      </c>
      <c r="B23" s="35" t="s">
        <v>105</v>
      </c>
      <c r="C23" s="36">
        <v>50000</v>
      </c>
      <c r="D23" s="37" t="s">
        <v>103</v>
      </c>
      <c r="E23" s="30">
        <f t="shared" si="0"/>
        <v>1500000</v>
      </c>
      <c r="F23" s="30"/>
      <c r="G23" s="30">
        <f>E23</f>
        <v>1500000</v>
      </c>
      <c r="H23" s="30">
        <f t="shared" si="3"/>
        <v>342000</v>
      </c>
      <c r="I23" s="30">
        <f t="shared" si="4"/>
        <v>60000</v>
      </c>
      <c r="J23" s="30">
        <f t="shared" si="5"/>
        <v>402000</v>
      </c>
      <c r="K23" s="32">
        <f t="shared" si="6"/>
        <v>1902000</v>
      </c>
    </row>
    <row r="24" spans="1:11" ht="18.75" thickTop="1" thickBot="1" x14ac:dyDescent="0.35">
      <c r="A24" s="167" t="s">
        <v>106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</row>
    <row r="25" spans="1:11" ht="23.25" customHeight="1" thickBot="1" x14ac:dyDescent="0.35">
      <c r="A25" s="180" t="s">
        <v>107</v>
      </c>
      <c r="B25" s="181"/>
      <c r="C25" s="181"/>
      <c r="D25" s="181"/>
      <c r="E25" s="181"/>
      <c r="F25" s="181" t="s">
        <v>108</v>
      </c>
      <c r="G25" s="181"/>
      <c r="H25" s="183"/>
      <c r="I25" s="38"/>
      <c r="J25" s="38"/>
      <c r="K25" s="38"/>
    </row>
    <row r="26" spans="1:11" ht="23.25" customHeight="1" x14ac:dyDescent="0.3">
      <c r="A26" s="39" t="s">
        <v>109</v>
      </c>
      <c r="B26" s="40" t="s">
        <v>111</v>
      </c>
      <c r="C26" s="182" t="s">
        <v>112</v>
      </c>
      <c r="D26" s="182"/>
      <c r="E26" s="182"/>
      <c r="F26" s="184" t="s">
        <v>113</v>
      </c>
      <c r="G26" s="184"/>
      <c r="H26" s="185"/>
      <c r="I26" s="38"/>
      <c r="J26" s="38"/>
      <c r="K26" s="38"/>
    </row>
    <row r="27" spans="1:11" ht="23.25" customHeight="1" x14ac:dyDescent="0.3">
      <c r="A27" s="186" t="s">
        <v>110</v>
      </c>
      <c r="B27" s="187" t="s">
        <v>114</v>
      </c>
      <c r="C27" s="188" t="s">
        <v>115</v>
      </c>
      <c r="D27" s="188"/>
      <c r="E27" s="188"/>
      <c r="F27" s="189" t="s">
        <v>116</v>
      </c>
      <c r="G27" s="189"/>
      <c r="H27" s="190"/>
      <c r="I27" s="38"/>
      <c r="J27" s="38"/>
      <c r="K27" s="38"/>
    </row>
    <row r="28" spans="1:11" ht="17.25" thickBot="1" x14ac:dyDescent="0.35">
      <c r="A28" s="194" t="s">
        <v>128</v>
      </c>
      <c r="B28" s="195" t="s">
        <v>129</v>
      </c>
      <c r="C28" s="191" t="s">
        <v>130</v>
      </c>
      <c r="D28" s="192"/>
      <c r="E28" s="192"/>
      <c r="F28" s="192"/>
      <c r="G28" s="192"/>
      <c r="H28" s="193"/>
    </row>
  </sheetData>
  <mergeCells count="33">
    <mergeCell ref="C28:H28"/>
    <mergeCell ref="A25:E25"/>
    <mergeCell ref="C26:E26"/>
    <mergeCell ref="C27:E27"/>
    <mergeCell ref="F25:H25"/>
    <mergeCell ref="F26:H26"/>
    <mergeCell ref="F27:H27"/>
    <mergeCell ref="A13:K13"/>
    <mergeCell ref="A15:K15"/>
    <mergeCell ref="A16:K16"/>
    <mergeCell ref="A24:K24"/>
    <mergeCell ref="C17:C19"/>
    <mergeCell ref="D17:D19"/>
    <mergeCell ref="E17:E19"/>
    <mergeCell ref="F17:F19"/>
    <mergeCell ref="A17:A19"/>
    <mergeCell ref="B17:B19"/>
    <mergeCell ref="H17:J17"/>
    <mergeCell ref="J18:J19"/>
    <mergeCell ref="K18:K19"/>
    <mergeCell ref="G17:G19"/>
    <mergeCell ref="A12:K12"/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</mergeCells>
  <phoneticPr fontId="1" type="noConversion"/>
  <pageMargins left="0.23622047244094491" right="0.23622047244094491" top="0.55118110236220474" bottom="0.35433070866141736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1등급</vt:lpstr>
      <vt:lpstr>2등급</vt:lpstr>
      <vt:lpstr>3-4등급</vt:lpstr>
      <vt:lpstr>입소안내문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하남시니어스타워</dc:creator>
  <cp:lastModifiedBy>시니어스한사랑 에이플러스</cp:lastModifiedBy>
  <cp:lastPrinted>2023-09-18T05:48:19Z</cp:lastPrinted>
  <dcterms:created xsi:type="dcterms:W3CDTF">2021-06-03T04:31:34Z</dcterms:created>
  <dcterms:modified xsi:type="dcterms:W3CDTF">2025-02-12T03:29:29Z</dcterms:modified>
</cp:coreProperties>
</file>