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강성민\Desktop\"/>
    </mc:Choice>
  </mc:AlternateContent>
  <bookViews>
    <workbookView xWindow="0" yWindow="0" windowWidth="28800" windowHeight="12390" firstSheet="6" activeTab="6"/>
  </bookViews>
  <sheets>
    <sheet name="13.01월 수가" sheetId="4" r:id="rId1"/>
    <sheet name="13.03월 수가 " sheetId="5" r:id="rId2"/>
    <sheet name="14년 수가표1" sheetId="7" r:id="rId3"/>
    <sheet name="15년 수가표" sheetId="6" r:id="rId4"/>
    <sheet name="16년 수가표 " sheetId="8" r:id="rId5"/>
    <sheet name="Sheet1" sheetId="1" r:id="rId6"/>
    <sheet name="17년 수가표 " sheetId="9" r:id="rId7"/>
  </sheets>
  <definedNames>
    <definedName name="_xlnm.Print_Area" localSheetId="6">'17년 수가표 '!$A$1:$I$24</definedName>
  </definedNames>
  <calcPr calcId="162913"/>
</workbook>
</file>

<file path=xl/calcChain.xml><?xml version="1.0" encoding="utf-8"?>
<calcChain xmlns="http://schemas.openxmlformats.org/spreadsheetml/2006/main">
  <c r="K4" i="9" l="1"/>
  <c r="J13" i="8" l="1"/>
  <c r="J14" i="8"/>
  <c r="J24" i="8"/>
  <c r="J25" i="8"/>
  <c r="K13" i="8"/>
  <c r="K14" i="8"/>
  <c r="K24" i="8"/>
  <c r="K25" i="8"/>
  <c r="D23" i="9"/>
  <c r="F23" i="9" s="1"/>
  <c r="I23" i="9" s="1"/>
  <c r="D22" i="9"/>
  <c r="F22" i="9" s="1"/>
  <c r="I22" i="9" s="1"/>
  <c r="D21" i="9"/>
  <c r="F21" i="9" s="1"/>
  <c r="I21" i="9" s="1"/>
  <c r="D20" i="9"/>
  <c r="F20" i="9" s="1"/>
  <c r="I20" i="9" s="1"/>
  <c r="D19" i="9"/>
  <c r="F19" i="9" s="1"/>
  <c r="I19" i="9" s="1"/>
  <c r="D18" i="9"/>
  <c r="F18" i="9" s="1"/>
  <c r="I18" i="9" s="1"/>
  <c r="D17" i="9"/>
  <c r="F17" i="9" s="1"/>
  <c r="I17" i="9" s="1"/>
  <c r="D16" i="9"/>
  <c r="F16" i="9" s="1"/>
  <c r="I16" i="9" s="1"/>
  <c r="D15" i="9"/>
  <c r="E15" i="9" s="1"/>
  <c r="D12" i="9"/>
  <c r="F12" i="9" s="1"/>
  <c r="I12" i="9" s="1"/>
  <c r="D11" i="9"/>
  <c r="F11" i="9" s="1"/>
  <c r="I11" i="9" s="1"/>
  <c r="D10" i="9"/>
  <c r="F10" i="9" s="1"/>
  <c r="I10" i="9" s="1"/>
  <c r="D9" i="9"/>
  <c r="F9" i="9" s="1"/>
  <c r="I9" i="9" s="1"/>
  <c r="D8" i="9"/>
  <c r="F8" i="9" s="1"/>
  <c r="I8" i="9" s="1"/>
  <c r="D7" i="9"/>
  <c r="F7" i="9" s="1"/>
  <c r="I7" i="9" s="1"/>
  <c r="D6" i="9"/>
  <c r="F6" i="9" s="1"/>
  <c r="I6" i="9" s="1"/>
  <c r="D5" i="9"/>
  <c r="F5" i="9" s="1"/>
  <c r="I5" i="9" s="1"/>
  <c r="D4" i="9"/>
  <c r="E4" i="9" s="1"/>
  <c r="I34" i="8"/>
  <c r="K34" i="8" s="1"/>
  <c r="E34" i="8"/>
  <c r="F34" i="8" s="1"/>
  <c r="J34" i="8" s="1"/>
  <c r="I33" i="8"/>
  <c r="K33" i="8" s="1"/>
  <c r="E33" i="8"/>
  <c r="F33" i="8" s="1"/>
  <c r="J33" i="8" s="1"/>
  <c r="I32" i="8"/>
  <c r="K32" i="8" s="1"/>
  <c r="E32" i="8"/>
  <c r="F32" i="8" s="1"/>
  <c r="J32" i="8" s="1"/>
  <c r="I31" i="8"/>
  <c r="K31" i="8" s="1"/>
  <c r="E31" i="8"/>
  <c r="F31" i="8" s="1"/>
  <c r="J31" i="8" s="1"/>
  <c r="I30" i="8"/>
  <c r="K30" i="8" s="1"/>
  <c r="E30" i="8"/>
  <c r="F30" i="8" s="1"/>
  <c r="J30" i="8" s="1"/>
  <c r="I29" i="8"/>
  <c r="K29" i="8" s="1"/>
  <c r="E29" i="8"/>
  <c r="F29" i="8" s="1"/>
  <c r="J29" i="8" s="1"/>
  <c r="I28" i="8"/>
  <c r="K28" i="8" s="1"/>
  <c r="E28" i="8"/>
  <c r="F28" i="8" s="1"/>
  <c r="J28" i="8" s="1"/>
  <c r="I27" i="8"/>
  <c r="K27" i="8" s="1"/>
  <c r="E27" i="8"/>
  <c r="F27" i="8" s="1"/>
  <c r="J27" i="8" s="1"/>
  <c r="I26" i="8"/>
  <c r="E26" i="8"/>
  <c r="F26" i="8" s="1"/>
  <c r="J26" i="8" s="1"/>
  <c r="E23" i="8"/>
  <c r="G23" i="8" s="1"/>
  <c r="I23" i="8" s="1"/>
  <c r="E22" i="8"/>
  <c r="G22" i="8" s="1"/>
  <c r="I22" i="8" s="1"/>
  <c r="E21" i="8"/>
  <c r="G21" i="8" s="1"/>
  <c r="I21" i="8" s="1"/>
  <c r="E20" i="8"/>
  <c r="G20" i="8" s="1"/>
  <c r="I20" i="8" s="1"/>
  <c r="E19" i="8"/>
  <c r="G19" i="8" s="1"/>
  <c r="I19" i="8" s="1"/>
  <c r="E18" i="8"/>
  <c r="G18" i="8" s="1"/>
  <c r="I18" i="8" s="1"/>
  <c r="E17" i="8"/>
  <c r="G17" i="8" s="1"/>
  <c r="I17" i="8" s="1"/>
  <c r="E16" i="8"/>
  <c r="G16" i="8" s="1"/>
  <c r="I16" i="8" s="1"/>
  <c r="E15" i="8"/>
  <c r="G15" i="8" s="1"/>
  <c r="I15" i="8" s="1"/>
  <c r="E12" i="8"/>
  <c r="G12" i="8" s="1"/>
  <c r="I12" i="8" s="1"/>
  <c r="E11" i="8"/>
  <c r="G11" i="8" s="1"/>
  <c r="I11" i="8" s="1"/>
  <c r="E10" i="8"/>
  <c r="G10" i="8" s="1"/>
  <c r="I10" i="8" s="1"/>
  <c r="E9" i="8"/>
  <c r="G9" i="8" s="1"/>
  <c r="I9" i="8" s="1"/>
  <c r="E8" i="8"/>
  <c r="G8" i="8" s="1"/>
  <c r="I8" i="8" s="1"/>
  <c r="E7" i="8"/>
  <c r="G7" i="8" s="1"/>
  <c r="I7" i="8" s="1"/>
  <c r="E6" i="8"/>
  <c r="G6" i="8" s="1"/>
  <c r="I6" i="8" s="1"/>
  <c r="E5" i="8"/>
  <c r="G5" i="8" s="1"/>
  <c r="I5" i="8" s="1"/>
  <c r="E4" i="8"/>
  <c r="G4" i="8" s="1"/>
  <c r="I4" i="8" s="1"/>
  <c r="H34" i="5"/>
  <c r="H33" i="5"/>
  <c r="H32" i="5"/>
  <c r="H31" i="5"/>
  <c r="H30" i="5"/>
  <c r="H29" i="5"/>
  <c r="H28" i="5"/>
  <c r="H27" i="5"/>
  <c r="H26" i="5"/>
  <c r="H23" i="5"/>
  <c r="H22" i="5"/>
  <c r="H21" i="5"/>
  <c r="H20" i="5"/>
  <c r="H19" i="5"/>
  <c r="H18" i="5"/>
  <c r="H17" i="5"/>
  <c r="H16" i="5"/>
  <c r="H15" i="5"/>
  <c r="H12" i="5"/>
  <c r="H11" i="5"/>
  <c r="H10" i="5"/>
  <c r="H9" i="5"/>
  <c r="H8" i="5"/>
  <c r="H7" i="5"/>
  <c r="H6" i="5"/>
  <c r="H5" i="5"/>
  <c r="H4" i="5"/>
  <c r="E34" i="7"/>
  <c r="F34" i="7" s="1"/>
  <c r="E33" i="7"/>
  <c r="F33" i="7" s="1"/>
  <c r="E32" i="7"/>
  <c r="E31" i="7"/>
  <c r="F31" i="7" s="1"/>
  <c r="E30" i="7"/>
  <c r="F30" i="7" s="1"/>
  <c r="E29" i="7"/>
  <c r="F29" i="7" s="1"/>
  <c r="E28" i="7"/>
  <c r="F28" i="7" s="1"/>
  <c r="E27" i="7"/>
  <c r="F27" i="7" s="1"/>
  <c r="E26" i="7"/>
  <c r="F26" i="7" s="1"/>
  <c r="E23" i="7"/>
  <c r="G23" i="7" s="1"/>
  <c r="I23" i="7" s="1"/>
  <c r="E22" i="7"/>
  <c r="G22" i="7" s="1"/>
  <c r="I22" i="7" s="1"/>
  <c r="E21" i="7"/>
  <c r="E20" i="7"/>
  <c r="G20" i="7" s="1"/>
  <c r="I20" i="7" s="1"/>
  <c r="E19" i="7"/>
  <c r="E18" i="7"/>
  <c r="G18" i="7" s="1"/>
  <c r="I18" i="7" s="1"/>
  <c r="E17" i="7"/>
  <c r="E16" i="7"/>
  <c r="G16" i="7" s="1"/>
  <c r="I16" i="7" s="1"/>
  <c r="E15" i="7"/>
  <c r="G15" i="7" s="1"/>
  <c r="I15" i="7" s="1"/>
  <c r="E12" i="7"/>
  <c r="E11" i="7"/>
  <c r="F11" i="7" s="1"/>
  <c r="E9" i="7"/>
  <c r="G9" i="7" s="1"/>
  <c r="I9" i="7" s="1"/>
  <c r="E8" i="7"/>
  <c r="E6" i="7"/>
  <c r="F6" i="7" s="1"/>
  <c r="E5" i="7"/>
  <c r="E10" i="7"/>
  <c r="F10" i="7" s="1"/>
  <c r="E7" i="7"/>
  <c r="F7" i="7" s="1"/>
  <c r="G5" i="7"/>
  <c r="I5" i="7" s="1"/>
  <c r="I34" i="7"/>
  <c r="I33" i="7"/>
  <c r="I32" i="7"/>
  <c r="F32" i="7"/>
  <c r="I31" i="7"/>
  <c r="I30" i="7"/>
  <c r="I29" i="7"/>
  <c r="I28" i="7"/>
  <c r="I27" i="7"/>
  <c r="I26" i="7"/>
  <c r="F23" i="7"/>
  <c r="G21" i="7"/>
  <c r="I21" i="7" s="1"/>
  <c r="F19" i="7"/>
  <c r="G19" i="7"/>
  <c r="I19" i="7" s="1"/>
  <c r="G17" i="7"/>
  <c r="I17" i="7" s="1"/>
  <c r="F15" i="7"/>
  <c r="G12" i="7"/>
  <c r="I12" i="7" s="1"/>
  <c r="G11" i="7"/>
  <c r="I11" i="7" s="1"/>
  <c r="F8" i="7"/>
  <c r="F5" i="7"/>
  <c r="E4" i="7"/>
  <c r="F4" i="7" s="1"/>
  <c r="E31" i="6"/>
  <c r="E30" i="6"/>
  <c r="E29" i="6"/>
  <c r="E26" i="6"/>
  <c r="E27" i="6"/>
  <c r="E28" i="6"/>
  <c r="E32" i="6"/>
  <c r="E33" i="6"/>
  <c r="E34" i="6"/>
  <c r="E23" i="6"/>
  <c r="E22" i="6"/>
  <c r="E21" i="6"/>
  <c r="E20" i="6"/>
  <c r="E19" i="6"/>
  <c r="E18" i="6"/>
  <c r="E17" i="6"/>
  <c r="E16" i="6"/>
  <c r="E15" i="6"/>
  <c r="E9" i="6"/>
  <c r="E8" i="6"/>
  <c r="E12" i="6"/>
  <c r="E7" i="6"/>
  <c r="F7" i="6" s="1"/>
  <c r="K26" i="8" l="1"/>
  <c r="F4" i="8"/>
  <c r="J4" i="8" s="1"/>
  <c r="F5" i="8"/>
  <c r="J5" i="8" s="1"/>
  <c r="F6" i="8"/>
  <c r="J6" i="8" s="1"/>
  <c r="F9" i="8"/>
  <c r="J9" i="8" s="1"/>
  <c r="N21" i="9"/>
  <c r="N22" i="9"/>
  <c r="N11" i="9"/>
  <c r="N10" i="9"/>
  <c r="E11" i="9"/>
  <c r="K11" i="9" s="1"/>
  <c r="E9" i="9"/>
  <c r="K9" i="9" s="1"/>
  <c r="E7" i="9"/>
  <c r="K7" i="9" s="1"/>
  <c r="E5" i="9"/>
  <c r="K5" i="9" s="1"/>
  <c r="F4" i="9"/>
  <c r="I4" i="9" s="1"/>
  <c r="L4" i="9" s="1"/>
  <c r="F15" i="9"/>
  <c r="I15" i="9" s="1"/>
  <c r="L15" i="9" s="1"/>
  <c r="E23" i="9"/>
  <c r="K23" i="9" s="1"/>
  <c r="E22" i="9"/>
  <c r="K22" i="9" s="1"/>
  <c r="E21" i="9"/>
  <c r="K21" i="9" s="1"/>
  <c r="E20" i="9"/>
  <c r="K20" i="9" s="1"/>
  <c r="E19" i="9"/>
  <c r="K19" i="9" s="1"/>
  <c r="E18" i="9"/>
  <c r="K18" i="9" s="1"/>
  <c r="E17" i="9"/>
  <c r="K17" i="9" s="1"/>
  <c r="E16" i="9"/>
  <c r="K16" i="9" s="1"/>
  <c r="E12" i="9"/>
  <c r="K12" i="9" s="1"/>
  <c r="E10" i="9"/>
  <c r="K10" i="9" s="1"/>
  <c r="E8" i="9"/>
  <c r="K8" i="9" s="1"/>
  <c r="E6" i="9"/>
  <c r="K6" i="9" s="1"/>
  <c r="G10" i="7"/>
  <c r="I10" i="7" s="1"/>
  <c r="F9" i="7"/>
  <c r="F15" i="8"/>
  <c r="J15" i="8" s="1"/>
  <c r="F17" i="8"/>
  <c r="J17" i="8" s="1"/>
  <c r="F19" i="8"/>
  <c r="J19" i="8" s="1"/>
  <c r="G7" i="7"/>
  <c r="I7" i="7" s="1"/>
  <c r="G4" i="7"/>
  <c r="F16" i="8"/>
  <c r="J16" i="8" s="1"/>
  <c r="F18" i="8"/>
  <c r="J18" i="8" s="1"/>
  <c r="F20" i="8"/>
  <c r="J20" i="8" s="1"/>
  <c r="F21" i="8"/>
  <c r="J21" i="8" s="1"/>
  <c r="F22" i="8"/>
  <c r="J22" i="8" s="1"/>
  <c r="F23" i="8"/>
  <c r="J23" i="8" s="1"/>
  <c r="F10" i="8"/>
  <c r="J10" i="8" s="1"/>
  <c r="F11" i="8"/>
  <c r="J11" i="8" s="1"/>
  <c r="F12" i="8"/>
  <c r="J12" i="8" s="1"/>
  <c r="F7" i="8"/>
  <c r="J7" i="8" s="1"/>
  <c r="F8" i="8"/>
  <c r="J8" i="8" s="1"/>
  <c r="F17" i="7"/>
  <c r="F21" i="7"/>
  <c r="I4" i="7"/>
  <c r="G6" i="7"/>
  <c r="I6" i="7" s="1"/>
  <c r="G8" i="7"/>
  <c r="I8" i="7" s="1"/>
  <c r="F12" i="7"/>
  <c r="F16" i="7"/>
  <c r="F18" i="7"/>
  <c r="F20" i="7"/>
  <c r="F22" i="7"/>
  <c r="I34" i="6"/>
  <c r="F34" i="6"/>
  <c r="I33" i="6"/>
  <c r="F33" i="6"/>
  <c r="I32" i="6"/>
  <c r="F32" i="6"/>
  <c r="I31" i="6"/>
  <c r="F31" i="6"/>
  <c r="I30" i="6"/>
  <c r="F30" i="6"/>
  <c r="I29" i="6"/>
  <c r="F29" i="6"/>
  <c r="I28" i="6"/>
  <c r="F28" i="6"/>
  <c r="I27" i="6"/>
  <c r="F27" i="6"/>
  <c r="I26" i="6"/>
  <c r="F26" i="6"/>
  <c r="G23" i="6"/>
  <c r="I23" i="6" s="1"/>
  <c r="F23" i="6"/>
  <c r="F22" i="6"/>
  <c r="F21" i="6"/>
  <c r="G20" i="6"/>
  <c r="I20" i="6" s="1"/>
  <c r="F20" i="6"/>
  <c r="G19" i="6"/>
  <c r="I19" i="6" s="1"/>
  <c r="F19" i="6"/>
  <c r="F18" i="6"/>
  <c r="F17" i="6"/>
  <c r="F16" i="6"/>
  <c r="F15" i="6"/>
  <c r="G12" i="6"/>
  <c r="I12" i="6" s="1"/>
  <c r="F12" i="6"/>
  <c r="E11" i="6"/>
  <c r="G11" i="6" s="1"/>
  <c r="I11" i="6" s="1"/>
  <c r="E10" i="6"/>
  <c r="G10" i="6" s="1"/>
  <c r="I10" i="6" s="1"/>
  <c r="G9" i="6"/>
  <c r="I9" i="6" s="1"/>
  <c r="F9" i="6"/>
  <c r="G8" i="6"/>
  <c r="I8" i="6" s="1"/>
  <c r="F8" i="6"/>
  <c r="G7" i="6"/>
  <c r="I7" i="6" s="1"/>
  <c r="E6" i="6"/>
  <c r="G6" i="6" s="1"/>
  <c r="I6" i="6" s="1"/>
  <c r="E5" i="6"/>
  <c r="G5" i="6" s="1"/>
  <c r="I5" i="6" s="1"/>
  <c r="E4" i="6"/>
  <c r="G4" i="6" s="1"/>
  <c r="I4" i="6" s="1"/>
  <c r="F4" i="6" l="1"/>
  <c r="F5" i="6"/>
  <c r="F6" i="6"/>
  <c r="O10" i="9"/>
  <c r="O22" i="9"/>
  <c r="L22" i="9"/>
  <c r="L18" i="9"/>
  <c r="L10" i="9"/>
  <c r="L6" i="9"/>
  <c r="L21" i="9"/>
  <c r="L17" i="9"/>
  <c r="L9" i="9"/>
  <c r="L5" i="9"/>
  <c r="K20" i="8"/>
  <c r="K16" i="8"/>
  <c r="K10" i="8"/>
  <c r="K6" i="8"/>
  <c r="K21" i="8"/>
  <c r="K15" i="8"/>
  <c r="K7" i="8"/>
  <c r="K23" i="8"/>
  <c r="K11" i="8"/>
  <c r="O11" i="9"/>
  <c r="O21" i="9"/>
  <c r="L20" i="9"/>
  <c r="L12" i="9"/>
  <c r="L8" i="9"/>
  <c r="L23" i="9"/>
  <c r="L19" i="9"/>
  <c r="L11" i="9"/>
  <c r="L7" i="9"/>
  <c r="K22" i="8"/>
  <c r="K18" i="8"/>
  <c r="K12" i="8"/>
  <c r="K8" i="8"/>
  <c r="K4" i="8"/>
  <c r="K19" i="8"/>
  <c r="K9" i="8"/>
  <c r="L16" i="9"/>
  <c r="K17" i="8"/>
  <c r="K5" i="8"/>
  <c r="K15" i="9"/>
  <c r="F10" i="6"/>
  <c r="F11" i="6"/>
  <c r="G15" i="6"/>
  <c r="I15" i="6" s="1"/>
  <c r="G16" i="6"/>
  <c r="I16" i="6" s="1"/>
  <c r="G17" i="6"/>
  <c r="I17" i="6" s="1"/>
  <c r="G18" i="6"/>
  <c r="I18" i="6" s="1"/>
  <c r="G21" i="6"/>
  <c r="I21" i="6" s="1"/>
  <c r="G22" i="6"/>
  <c r="I22" i="6" s="1"/>
  <c r="E33" i="5"/>
  <c r="F33" i="5" s="1"/>
  <c r="E32" i="5"/>
  <c r="F32" i="5" s="1"/>
  <c r="E29" i="5"/>
  <c r="E28" i="5"/>
  <c r="F28" i="5" s="1"/>
  <c r="E27" i="5"/>
  <c r="F27" i="5" s="1"/>
  <c r="E26" i="5"/>
  <c r="F26" i="5" s="1"/>
  <c r="E22" i="5"/>
  <c r="E21" i="5"/>
  <c r="F21" i="5" s="1"/>
  <c r="E18" i="5"/>
  <c r="G18" i="5" s="1"/>
  <c r="I18" i="5" s="1"/>
  <c r="E17" i="5"/>
  <c r="F17" i="5" s="1"/>
  <c r="E16" i="5"/>
  <c r="E15" i="5"/>
  <c r="F15" i="5" s="1"/>
  <c r="H68" i="5"/>
  <c r="I68" i="5" s="1"/>
  <c r="H66" i="5"/>
  <c r="H64" i="5"/>
  <c r="H60" i="5"/>
  <c r="H58" i="5"/>
  <c r="H56" i="5"/>
  <c r="H52" i="5"/>
  <c r="H50" i="5"/>
  <c r="H48" i="5"/>
  <c r="G47" i="4"/>
  <c r="G49" i="4"/>
  <c r="G51" i="4"/>
  <c r="I26" i="5"/>
  <c r="I34" i="5"/>
  <c r="I33" i="5"/>
  <c r="I32" i="5"/>
  <c r="I31" i="5"/>
  <c r="I30" i="5"/>
  <c r="I29" i="5"/>
  <c r="I28" i="5"/>
  <c r="I27" i="5"/>
  <c r="E68" i="5"/>
  <c r="I66" i="5"/>
  <c r="E66" i="5"/>
  <c r="I64" i="5"/>
  <c r="E64" i="5"/>
  <c r="E60" i="5"/>
  <c r="G60" i="5" s="1"/>
  <c r="I60" i="5" s="1"/>
  <c r="E58" i="5"/>
  <c r="G58" i="5" s="1"/>
  <c r="I58" i="5" s="1"/>
  <c r="E56" i="5"/>
  <c r="G56" i="5" s="1"/>
  <c r="E52" i="5"/>
  <c r="G52" i="5" s="1"/>
  <c r="I52" i="5" s="1"/>
  <c r="E50" i="5"/>
  <c r="G50" i="5" s="1"/>
  <c r="E48" i="5"/>
  <c r="G48" i="5" s="1"/>
  <c r="F34" i="5"/>
  <c r="F31" i="5"/>
  <c r="F30" i="5"/>
  <c r="F29" i="5"/>
  <c r="G23" i="5"/>
  <c r="I23" i="5" s="1"/>
  <c r="F23" i="5"/>
  <c r="G22" i="5"/>
  <c r="I22" i="5" s="1"/>
  <c r="G20" i="5"/>
  <c r="I20" i="5" s="1"/>
  <c r="F19" i="5"/>
  <c r="G16" i="5"/>
  <c r="I16" i="5" s="1"/>
  <c r="G12" i="5"/>
  <c r="I12" i="5" s="1"/>
  <c r="F12" i="5"/>
  <c r="E11" i="5"/>
  <c r="G11" i="5" s="1"/>
  <c r="I11" i="5" s="1"/>
  <c r="E10" i="5"/>
  <c r="F10" i="5" s="1"/>
  <c r="F9" i="5"/>
  <c r="G9" i="5"/>
  <c r="I9" i="5" s="1"/>
  <c r="G8" i="5"/>
  <c r="I8" i="5" s="1"/>
  <c r="F8" i="5"/>
  <c r="E7" i="5"/>
  <c r="F7" i="5" s="1"/>
  <c r="E6" i="5"/>
  <c r="G6" i="5" s="1"/>
  <c r="I6" i="5" s="1"/>
  <c r="E5" i="5"/>
  <c r="F5" i="5" s="1"/>
  <c r="E4" i="5"/>
  <c r="G4" i="5" s="1"/>
  <c r="I4" i="5" s="1"/>
  <c r="G67" i="4"/>
  <c r="G65" i="4"/>
  <c r="G63" i="4"/>
  <c r="G59" i="4"/>
  <c r="G57" i="4"/>
  <c r="G55" i="4"/>
  <c r="F56" i="5" l="1"/>
  <c r="I50" i="5"/>
  <c r="I56" i="5"/>
  <c r="F50" i="5"/>
  <c r="F60" i="5"/>
  <c r="I48" i="5"/>
  <c r="F18" i="5"/>
  <c r="F16" i="5"/>
  <c r="F11" i="5"/>
  <c r="F4" i="5"/>
  <c r="F6" i="5"/>
  <c r="G7" i="5"/>
  <c r="I7" i="5" s="1"/>
  <c r="G10" i="5"/>
  <c r="I10" i="5" s="1"/>
  <c r="G15" i="5"/>
  <c r="I15" i="5" s="1"/>
  <c r="G17" i="5"/>
  <c r="I17" i="5" s="1"/>
  <c r="G19" i="5"/>
  <c r="I19" i="5" s="1"/>
  <c r="F20" i="5"/>
  <c r="G21" i="5"/>
  <c r="I21" i="5" s="1"/>
  <c r="F22" i="5"/>
  <c r="F48" i="5"/>
  <c r="F52" i="5"/>
  <c r="F58" i="5"/>
  <c r="G5" i="5"/>
  <c r="I5" i="5" s="1"/>
  <c r="E33" i="4"/>
  <c r="D30" i="4"/>
  <c r="E30" i="4" s="1"/>
  <c r="D27" i="4"/>
  <c r="E27" i="4" s="1"/>
  <c r="F22" i="4"/>
  <c r="E22" i="4"/>
  <c r="D19" i="4"/>
  <c r="F19" i="4" s="1"/>
  <c r="D16" i="4"/>
  <c r="F16" i="4" s="1"/>
  <c r="H16" i="4" s="1"/>
  <c r="F11" i="4"/>
  <c r="H11" i="4" s="1"/>
  <c r="E11" i="4"/>
  <c r="D10" i="4"/>
  <c r="E10" i="4" s="1"/>
  <c r="D8" i="4"/>
  <c r="E8" i="4" s="1"/>
  <c r="D5" i="4"/>
  <c r="F5" i="4" s="1"/>
  <c r="H5" i="4" s="1"/>
  <c r="E7" i="4"/>
  <c r="D32" i="4"/>
  <c r="E32" i="4" s="1"/>
  <c r="D31" i="4"/>
  <c r="E31" i="4" s="1"/>
  <c r="D29" i="4"/>
  <c r="E29" i="4" s="1"/>
  <c r="D28" i="4"/>
  <c r="E28" i="4" s="1"/>
  <c r="D26" i="4"/>
  <c r="E26" i="4" s="1"/>
  <c r="D25" i="4"/>
  <c r="E25" i="4" s="1"/>
  <c r="D21" i="4"/>
  <c r="E21" i="4" s="1"/>
  <c r="D20" i="4"/>
  <c r="F20" i="4" s="1"/>
  <c r="H20" i="4" s="1"/>
  <c r="D18" i="4"/>
  <c r="E18" i="4" s="1"/>
  <c r="D17" i="4"/>
  <c r="F17" i="4" s="1"/>
  <c r="H17" i="4" s="1"/>
  <c r="D15" i="4"/>
  <c r="E15" i="4" s="1"/>
  <c r="D14" i="4"/>
  <c r="F14" i="4" s="1"/>
  <c r="H14" i="4" s="1"/>
  <c r="D3" i="4"/>
  <c r="F3" i="4" s="1"/>
  <c r="H3" i="4" s="1"/>
  <c r="D9" i="4"/>
  <c r="E9" i="4" s="1"/>
  <c r="D6" i="4"/>
  <c r="F6" i="4" s="1"/>
  <c r="H6" i="4" s="1"/>
  <c r="D4" i="4"/>
  <c r="E4" i="4" s="1"/>
  <c r="H67" i="4"/>
  <c r="D67" i="4"/>
  <c r="H65" i="4"/>
  <c r="D65" i="4"/>
  <c r="H63" i="4"/>
  <c r="D63" i="4"/>
  <c r="D59" i="4"/>
  <c r="F59" i="4" s="1"/>
  <c r="H59" i="4" s="1"/>
  <c r="D57" i="4"/>
  <c r="F57" i="4" s="1"/>
  <c r="H57" i="4" s="1"/>
  <c r="D55" i="4"/>
  <c r="E55" i="4" s="1"/>
  <c r="D51" i="4"/>
  <c r="E51" i="4" s="1"/>
  <c r="D49" i="4"/>
  <c r="E49" i="4" s="1"/>
  <c r="D47" i="4"/>
  <c r="E47" i="4" s="1"/>
  <c r="E57" i="4" l="1"/>
  <c r="E3" i="4"/>
  <c r="I3" i="4" s="1"/>
  <c r="E5" i="4"/>
  <c r="I5" i="4" s="1"/>
  <c r="E6" i="4"/>
  <c r="I6" i="4"/>
  <c r="F9" i="4"/>
  <c r="H9" i="4" s="1"/>
  <c r="F4" i="4"/>
  <c r="H4" i="4" s="1"/>
  <c r="E14" i="4"/>
  <c r="I14" i="4" s="1"/>
  <c r="E20" i="4"/>
  <c r="I20" i="4" s="1"/>
  <c r="E17" i="4"/>
  <c r="I17" i="4" s="1"/>
  <c r="F21" i="4"/>
  <c r="H21" i="4" s="1"/>
  <c r="F18" i="4"/>
  <c r="H18" i="4" s="1"/>
  <c r="F15" i="4"/>
  <c r="H15" i="4" s="1"/>
  <c r="F8" i="4"/>
  <c r="H8" i="4" s="1"/>
  <c r="E16" i="4"/>
  <c r="I16" i="4" s="1"/>
  <c r="E19" i="4"/>
  <c r="I19" i="4" s="1"/>
  <c r="I22" i="4"/>
  <c r="F55" i="4"/>
  <c r="H55" i="4" s="1"/>
  <c r="E59" i="4"/>
  <c r="F51" i="4"/>
  <c r="H51" i="4" s="1"/>
  <c r="F49" i="4"/>
  <c r="H49" i="4" s="1"/>
  <c r="F47" i="4"/>
  <c r="H47" i="4" s="1"/>
  <c r="H22" i="4"/>
  <c r="H19" i="4"/>
  <c r="I11" i="4"/>
  <c r="F10" i="4"/>
  <c r="H10" i="4" s="1"/>
  <c r="I8" i="4"/>
  <c r="F7" i="4"/>
  <c r="I21" i="4" l="1"/>
  <c r="I15" i="4"/>
  <c r="H7" i="4"/>
  <c r="I7" i="4"/>
  <c r="I10" i="4"/>
  <c r="I18" i="4"/>
  <c r="I4" i="4"/>
  <c r="I9" i="4"/>
  <c r="D58" i="1"/>
  <c r="D56" i="1"/>
  <c r="D54" i="1"/>
  <c r="D50" i="1"/>
  <c r="F50" i="1" s="1"/>
  <c r="D48" i="1"/>
  <c r="E48" i="1" s="1"/>
  <c r="D46" i="1"/>
  <c r="F46" i="1" s="1"/>
  <c r="D42" i="1"/>
  <c r="E42" i="1" s="1"/>
  <c r="D40" i="1"/>
  <c r="E40" i="1" s="1"/>
  <c r="D38" i="1"/>
  <c r="E38" i="1" s="1"/>
  <c r="F38" i="1" l="1"/>
  <c r="H38" i="1" s="1"/>
  <c r="F42" i="1"/>
  <c r="H42" i="1" s="1"/>
  <c r="E46" i="1"/>
  <c r="E50" i="1"/>
  <c r="F48" i="1"/>
  <c r="H48" i="1" s="1"/>
  <c r="F40" i="1"/>
  <c r="H40" i="1" s="1"/>
  <c r="H58" i="1"/>
  <c r="H54" i="1"/>
  <c r="H56" i="1"/>
  <c r="H46" i="1"/>
  <c r="H50" i="1"/>
</calcChain>
</file>

<file path=xl/sharedStrings.xml><?xml version="1.0" encoding="utf-8"?>
<sst xmlns="http://schemas.openxmlformats.org/spreadsheetml/2006/main" count="579" uniqueCount="46">
  <si>
    <t>등급</t>
  </si>
  <si>
    <t>1일수가</t>
  </si>
  <si>
    <t>기준</t>
  </si>
  <si>
    <t>총합계</t>
  </si>
  <si>
    <t>공단부담금</t>
  </si>
  <si>
    <t>본인부담금</t>
  </si>
  <si>
    <t>비급여</t>
  </si>
  <si>
    <t>자부담</t>
  </si>
  <si>
    <t>1등급</t>
  </si>
  <si>
    <t>30일</t>
  </si>
  <si>
    <t>31일</t>
  </si>
  <si>
    <t>2등급</t>
  </si>
  <si>
    <t>3등급</t>
  </si>
  <si>
    <t>경감(공단 90% 본인 10%)</t>
  </si>
  <si>
    <t>기초수급자(공단 100% 본인 0%)</t>
  </si>
  <si>
    <t>약제비는 개별부담 입니다.</t>
    <phoneticPr fontId="2" type="noConversion"/>
  </si>
  <si>
    <t>간식비. 이미용은 무료입니다.</t>
    <phoneticPr fontId="2" type="noConversion"/>
  </si>
  <si>
    <t>** 비급여는 식비만포함</t>
  </si>
  <si>
    <t>단기 보호 시설 수가표 현황</t>
    <phoneticPr fontId="2" type="noConversion"/>
  </si>
  <si>
    <t>15일</t>
    <phoneticPr fontId="2" type="noConversion"/>
  </si>
  <si>
    <t>경감(공단 92.5 % 본인 7.5%)</t>
    <phoneticPr fontId="2" type="noConversion"/>
  </si>
  <si>
    <t>식비는 30일 기준으로 계산 하였습니다.</t>
    <phoneticPr fontId="2" type="noConversion"/>
  </si>
  <si>
    <t>간식비,이미용 비용은 무료입니다.</t>
    <phoneticPr fontId="2" type="noConversion"/>
  </si>
  <si>
    <t>약제비는 개별 부담입니다.</t>
    <phoneticPr fontId="2" type="noConversion"/>
  </si>
  <si>
    <t>일반(공단 85% 본인 15%)</t>
    <phoneticPr fontId="2" type="noConversion"/>
  </si>
  <si>
    <t>28일</t>
    <phoneticPr fontId="2" type="noConversion"/>
  </si>
  <si>
    <t>28일</t>
    <phoneticPr fontId="2" type="noConversion"/>
  </si>
  <si>
    <r>
      <t xml:space="preserve">                                                     일반(공단 80% 본인 20%)                               </t>
    </r>
    <r>
      <rPr>
        <sz val="10"/>
        <color theme="1"/>
        <rFont val="맑은 고딕"/>
        <family val="3"/>
        <charset val="129"/>
        <scheme val="minor"/>
      </rPr>
      <t xml:space="preserve">          (2013년 1월 기준)</t>
    </r>
    <phoneticPr fontId="2" type="noConversion"/>
  </si>
  <si>
    <t>식비는 15일 기준으로 계산 하였습니다.</t>
    <phoneticPr fontId="2" type="noConversion"/>
  </si>
  <si>
    <t>일반(공단 80% 본인 20%)</t>
    <phoneticPr fontId="2" type="noConversion"/>
  </si>
  <si>
    <r>
      <t xml:space="preserve">                                    일반(공단 85% 본인 15%)                    </t>
    </r>
    <r>
      <rPr>
        <sz val="12"/>
        <color theme="1"/>
        <rFont val="맑은 고딕"/>
        <family val="3"/>
        <charset val="129"/>
        <scheme val="minor"/>
      </rPr>
      <t xml:space="preserve">      </t>
    </r>
    <phoneticPr fontId="2" type="noConversion"/>
  </si>
  <si>
    <r>
      <t xml:space="preserve">                                  단기 보호 시설 수가표 현황                          </t>
    </r>
    <r>
      <rPr>
        <sz val="9"/>
        <color theme="1"/>
        <rFont val="맑은 고딕"/>
        <family val="3"/>
        <charset val="129"/>
        <scheme val="minor"/>
      </rPr>
      <t xml:space="preserve"> (2013.01 기준)</t>
    </r>
    <phoneticPr fontId="2" type="noConversion"/>
  </si>
  <si>
    <r>
      <t xml:space="preserve">                               </t>
    </r>
    <r>
      <rPr>
        <sz val="16"/>
        <color theme="1"/>
        <rFont val="맑은 고딕"/>
        <family val="2"/>
        <charset val="129"/>
        <scheme val="minor"/>
      </rPr>
      <t xml:space="preserve">일반(공단 85% 본인 15%)                            </t>
    </r>
    <phoneticPr fontId="2" type="noConversion"/>
  </si>
  <si>
    <t>2013년 수가표 (2013년 03월 기준)</t>
    <phoneticPr fontId="2" type="noConversion"/>
  </si>
  <si>
    <t>31일</t>
    <phoneticPr fontId="2" type="noConversion"/>
  </si>
  <si>
    <t>경감(공단 90% 본인 10%)</t>
    <phoneticPr fontId="2" type="noConversion"/>
  </si>
  <si>
    <t>3등급
4등급
5등급</t>
    <phoneticPr fontId="2" type="noConversion"/>
  </si>
  <si>
    <t>2014년 수가표</t>
    <phoneticPr fontId="2" type="noConversion"/>
  </si>
  <si>
    <t>위의 금액외에 약제비 및 병원진료비는 개인부담입니다.</t>
    <phoneticPr fontId="2" type="noConversion"/>
  </si>
  <si>
    <r>
      <t xml:space="preserve">
</t>
    </r>
    <r>
      <rPr>
        <sz val="18"/>
        <color theme="1"/>
        <rFont val="맑은 고딕"/>
        <family val="3"/>
        <charset val="129"/>
        <scheme val="minor"/>
      </rPr>
      <t>3,4,5 등급은 같은금액 산정 입니다.약제비 및 병원진료비는 개인 부담 입니다.</t>
    </r>
    <phoneticPr fontId="2" type="noConversion"/>
  </si>
  <si>
    <r>
      <t xml:space="preserve">2015년 수가표 </t>
    </r>
    <r>
      <rPr>
        <sz val="14"/>
        <color theme="1"/>
        <rFont val="맑은 고딕"/>
        <family val="3"/>
        <charset val="129"/>
        <scheme val="minor"/>
      </rPr>
      <t>(2014년 7월 기준) 우리노인요양원 녹양점</t>
    </r>
    <phoneticPr fontId="2" type="noConversion"/>
  </si>
  <si>
    <r>
      <t xml:space="preserve">2016년 수가표 </t>
    </r>
    <r>
      <rPr>
        <sz val="14"/>
        <color theme="1"/>
        <rFont val="맑은 고딕"/>
        <family val="3"/>
        <charset val="129"/>
        <scheme val="minor"/>
      </rPr>
      <t>(2016년 1월 기준) 포천 VIP 요양원</t>
    </r>
    <phoneticPr fontId="2" type="noConversion"/>
  </si>
  <si>
    <t>촉탁진료</t>
    <phoneticPr fontId="2" type="noConversion"/>
  </si>
  <si>
    <r>
      <rPr>
        <sz val="18"/>
        <color rgb="FFFF0000"/>
        <rFont val="맑은 고딕"/>
        <family val="3"/>
        <charset val="129"/>
        <scheme val="minor"/>
      </rPr>
      <t>위의 금액외에 약제비 및 병원진료비는 개인부담입니다.</t>
    </r>
    <r>
      <rPr>
        <sz val="18"/>
        <color theme="1"/>
        <rFont val="맑은 고딕"/>
        <family val="3"/>
        <charset val="129"/>
        <scheme val="minor"/>
      </rPr>
      <t xml:space="preserve">
</t>
    </r>
    <phoneticPr fontId="2" type="noConversion"/>
  </si>
  <si>
    <t>2017년 장기요양 월 이용료</t>
    <phoneticPr fontId="2" type="noConversion"/>
  </si>
  <si>
    <t xml:space="preserve">                                                           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</si>
</sst>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rgb="FF000000"/>
      <name val="굴림체"/>
      <family val="3"/>
      <charset val="129"/>
    </font>
    <font>
      <sz val="16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22"/>
      <color theme="1"/>
      <name val="맑은 고딕"/>
      <family val="2"/>
      <charset val="129"/>
      <scheme val="minor"/>
    </font>
    <font>
      <sz val="22"/>
      <color theme="1"/>
      <name val="맑은 고딕"/>
      <family val="3"/>
      <charset val="129"/>
      <scheme val="minor"/>
    </font>
    <font>
      <b/>
      <sz val="16"/>
      <color rgb="FF000000"/>
      <name val="굴림체"/>
      <family val="3"/>
      <charset val="129"/>
    </font>
    <font>
      <sz val="16"/>
      <color theme="3" tint="0.39997558519241921"/>
      <name val="맑은 고딕"/>
      <family val="2"/>
      <charset val="129"/>
      <scheme val="minor"/>
    </font>
    <font>
      <sz val="16"/>
      <color theme="3" tint="0.3999755851924192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4"/>
      <color rgb="FF000000"/>
      <name val="굴림체"/>
      <family val="3"/>
      <charset val="129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8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96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3" fontId="0" fillId="0" borderId="0" xfId="0" applyNumberFormat="1">
      <alignment vertical="center"/>
    </xf>
    <xf numFmtId="3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41" fontId="5" fillId="0" borderId="1" xfId="1" applyFont="1" applyBorder="1">
      <alignment vertical="center"/>
    </xf>
    <xf numFmtId="42" fontId="5" fillId="0" borderId="1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3" fontId="0" fillId="0" borderId="0" xfId="0" applyNumberFormat="1">
      <alignment vertical="center"/>
    </xf>
    <xf numFmtId="0" fontId="4" fillId="0" borderId="0" xfId="0" applyFont="1">
      <alignment vertical="center"/>
    </xf>
    <xf numFmtId="0" fontId="9" fillId="0" borderId="5" xfId="0" applyFont="1" applyBorder="1">
      <alignment vertical="center"/>
    </xf>
    <xf numFmtId="0" fontId="10" fillId="0" borderId="5" xfId="0" applyFont="1" applyBorder="1">
      <alignment vertical="center"/>
    </xf>
    <xf numFmtId="3" fontId="4" fillId="0" borderId="5" xfId="0" applyNumberFormat="1" applyFont="1" applyBorder="1">
      <alignment vertical="center"/>
    </xf>
    <xf numFmtId="0" fontId="4" fillId="0" borderId="5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41" fontId="0" fillId="0" borderId="0" xfId="1" applyFont="1">
      <alignment vertical="center"/>
    </xf>
    <xf numFmtId="41" fontId="4" fillId="0" borderId="1" xfId="1" applyFont="1" applyBorder="1" applyAlignment="1">
      <alignment horizontal="center" vertical="center"/>
    </xf>
    <xf numFmtId="41" fontId="4" fillId="0" borderId="0" xfId="1" applyFont="1">
      <alignment vertical="center"/>
    </xf>
    <xf numFmtId="41" fontId="4" fillId="0" borderId="5" xfId="1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41" fontId="0" fillId="0" borderId="0" xfId="0" applyNumberFormat="1" applyAlignment="1">
      <alignment horizontal="center" vertical="center"/>
    </xf>
    <xf numFmtId="42" fontId="5" fillId="0" borderId="1" xfId="1" applyNumberFormat="1" applyFont="1" applyBorder="1" applyAlignment="1">
      <alignment horizontal="center" vertical="center"/>
    </xf>
    <xf numFmtId="42" fontId="0" fillId="0" borderId="0" xfId="0" applyNumberFormat="1">
      <alignment vertical="center"/>
    </xf>
    <xf numFmtId="42" fontId="4" fillId="0" borderId="1" xfId="0" applyNumberFormat="1" applyFont="1" applyBorder="1" applyAlignment="1">
      <alignment horizontal="center" vertical="center"/>
    </xf>
    <xf numFmtId="42" fontId="4" fillId="0" borderId="0" xfId="0" applyNumberFormat="1" applyFont="1">
      <alignment vertical="center"/>
    </xf>
    <xf numFmtId="42" fontId="4" fillId="0" borderId="5" xfId="0" applyNumberFormat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41" fontId="16" fillId="0" borderId="1" xfId="1" applyFont="1" applyBorder="1">
      <alignment vertical="center"/>
    </xf>
    <xf numFmtId="41" fontId="16" fillId="0" borderId="1" xfId="1" applyFont="1" applyBorder="1" applyAlignment="1">
      <alignment horizontal="center" vertical="center"/>
    </xf>
    <xf numFmtId="42" fontId="1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41" fontId="4" fillId="0" borderId="0" xfId="1" applyFont="1" applyFill="1" applyBorder="1" applyAlignment="1">
      <alignment horizontal="center" vertical="center"/>
    </xf>
    <xf numFmtId="42" fontId="4" fillId="0" borderId="0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vertical="center"/>
    </xf>
    <xf numFmtId="3" fontId="8" fillId="0" borderId="0" xfId="0" applyNumberFormat="1" applyFont="1" applyFill="1" applyBorder="1" applyAlignment="1">
      <alignment vertical="center"/>
    </xf>
    <xf numFmtId="41" fontId="4" fillId="0" borderId="0" xfId="1" applyFont="1" applyFill="1" applyBorder="1" applyAlignment="1">
      <alignment vertical="center"/>
    </xf>
    <xf numFmtId="42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>
      <alignment vertical="center"/>
    </xf>
    <xf numFmtId="41" fontId="4" fillId="0" borderId="0" xfId="1" applyFont="1" applyFill="1" applyBorder="1">
      <alignment vertical="center"/>
    </xf>
    <xf numFmtId="42" fontId="4" fillId="0" borderId="0" xfId="0" applyNumberFormat="1" applyFont="1" applyFill="1" applyBorder="1">
      <alignment vertical="center"/>
    </xf>
    <xf numFmtId="0" fontId="9" fillId="0" borderId="0" xfId="0" applyFont="1" applyFill="1" applyBorder="1">
      <alignment vertical="center"/>
    </xf>
    <xf numFmtId="0" fontId="10" fillId="0" borderId="0" xfId="0" applyFont="1" applyFill="1" applyBorder="1">
      <alignment vertical="center"/>
    </xf>
    <xf numFmtId="3" fontId="4" fillId="0" borderId="0" xfId="0" applyNumberFormat="1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42" fontId="0" fillId="0" borderId="0" xfId="1" applyNumberFormat="1" applyFont="1">
      <alignment vertical="center"/>
    </xf>
    <xf numFmtId="42" fontId="4" fillId="0" borderId="0" xfId="1" applyNumberFormat="1" applyFont="1" applyFill="1" applyBorder="1" applyAlignment="1">
      <alignment horizontal="center" vertical="center"/>
    </xf>
    <xf numFmtId="42" fontId="4" fillId="0" borderId="0" xfId="1" applyNumberFormat="1" applyFont="1" applyFill="1" applyBorder="1" applyAlignment="1">
      <alignment vertical="center"/>
    </xf>
    <xf numFmtId="42" fontId="4" fillId="0" borderId="0" xfId="1" applyNumberFormat="1" applyFont="1" applyFill="1" applyBorder="1">
      <alignment vertical="center"/>
    </xf>
    <xf numFmtId="41" fontId="5" fillId="0" borderId="1" xfId="1" applyNumberFormat="1" applyFont="1" applyBorder="1">
      <alignment vertical="center"/>
    </xf>
    <xf numFmtId="41" fontId="5" fillId="0" borderId="1" xfId="1" applyNumberFormat="1" applyFont="1" applyBorder="1" applyAlignment="1">
      <alignment horizontal="center" vertical="center"/>
    </xf>
    <xf numFmtId="4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15" fillId="0" borderId="12" xfId="0" applyNumberFormat="1" applyFont="1" applyBorder="1" applyAlignment="1">
      <alignment horizontal="center" vertical="center"/>
    </xf>
    <xf numFmtId="41" fontId="5" fillId="0" borderId="12" xfId="1" applyNumberFormat="1" applyFont="1" applyBorder="1">
      <alignment vertical="center"/>
    </xf>
    <xf numFmtId="41" fontId="5" fillId="0" borderId="12" xfId="1" applyNumberFormat="1" applyFont="1" applyBorder="1" applyAlignment="1">
      <alignment horizontal="center" vertical="center"/>
    </xf>
    <xf numFmtId="41" fontId="5" fillId="0" borderId="13" xfId="0" applyNumberFormat="1" applyFont="1" applyBorder="1" applyAlignment="1">
      <alignment horizontal="center" vertical="center"/>
    </xf>
    <xf numFmtId="41" fontId="5" fillId="0" borderId="15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3" fontId="15" fillId="0" borderId="18" xfId="0" applyNumberFormat="1" applyFont="1" applyBorder="1" applyAlignment="1">
      <alignment horizontal="center" vertical="center"/>
    </xf>
    <xf numFmtId="41" fontId="5" fillId="0" borderId="18" xfId="1" applyNumberFormat="1" applyFont="1" applyBorder="1">
      <alignment vertical="center"/>
    </xf>
    <xf numFmtId="41" fontId="5" fillId="0" borderId="18" xfId="1" applyNumberFormat="1" applyFont="1" applyBorder="1" applyAlignment="1">
      <alignment horizontal="center" vertical="center"/>
    </xf>
    <xf numFmtId="41" fontId="5" fillId="0" borderId="19" xfId="0" applyNumberFormat="1" applyFont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1" fontId="5" fillId="0" borderId="12" xfId="0" applyNumberFormat="1" applyFont="1" applyBorder="1" applyAlignment="1">
      <alignment horizontal="center" vertical="center"/>
    </xf>
    <xf numFmtId="41" fontId="5" fillId="0" borderId="18" xfId="0" applyNumberFormat="1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3" fontId="5" fillId="0" borderId="18" xfId="0" applyNumberFormat="1" applyFont="1" applyBorder="1" applyAlignment="1">
      <alignment horizontal="center" vertical="center"/>
    </xf>
    <xf numFmtId="42" fontId="5" fillId="0" borderId="18" xfId="0" applyNumberFormat="1" applyFont="1" applyBorder="1" applyAlignment="1">
      <alignment horizontal="center" vertical="center"/>
    </xf>
    <xf numFmtId="42" fontId="5" fillId="0" borderId="18" xfId="1" applyNumberFormat="1" applyFont="1" applyBorder="1" applyAlignment="1">
      <alignment horizontal="center" vertical="center"/>
    </xf>
    <xf numFmtId="42" fontId="5" fillId="0" borderId="19" xfId="0" applyNumberFormat="1" applyFont="1" applyBorder="1" applyAlignment="1">
      <alignment horizontal="center" vertical="center"/>
    </xf>
    <xf numFmtId="41" fontId="0" fillId="0" borderId="0" xfId="0" applyNumberFormat="1">
      <alignment vertical="center"/>
    </xf>
    <xf numFmtId="42" fontId="5" fillId="0" borderId="26" xfId="1" applyNumberFormat="1" applyFont="1" applyBorder="1" applyAlignment="1">
      <alignment horizontal="center" vertical="center"/>
    </xf>
    <xf numFmtId="41" fontId="5" fillId="0" borderId="27" xfId="1" applyNumberFormat="1" applyFont="1" applyBorder="1" applyAlignment="1">
      <alignment horizontal="center" vertical="center"/>
    </xf>
    <xf numFmtId="41" fontId="5" fillId="0" borderId="28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1" fontId="20" fillId="0" borderId="0" xfId="0" applyNumberFormat="1" applyFont="1" applyAlignment="1">
      <alignment horizontal="center" vertical="center"/>
    </xf>
    <xf numFmtId="42" fontId="20" fillId="0" borderId="0" xfId="0" applyNumberFormat="1" applyFont="1">
      <alignment vertical="center"/>
    </xf>
    <xf numFmtId="3" fontId="15" fillId="0" borderId="7" xfId="0" applyNumberFormat="1" applyFont="1" applyBorder="1" applyAlignment="1">
      <alignment horizontal="center" vertical="center"/>
    </xf>
    <xf numFmtId="41" fontId="5" fillId="0" borderId="7" xfId="1" applyNumberFormat="1" applyFont="1" applyBorder="1">
      <alignment vertical="center"/>
    </xf>
    <xf numFmtId="41" fontId="5" fillId="0" borderId="7" xfId="1" applyNumberFormat="1" applyFont="1" applyBorder="1" applyAlignment="1">
      <alignment horizontal="center" vertical="center"/>
    </xf>
    <xf numFmtId="41" fontId="5" fillId="0" borderId="32" xfId="0" applyNumberFormat="1" applyFont="1" applyBorder="1" applyAlignment="1">
      <alignment horizontal="center" vertical="center"/>
    </xf>
    <xf numFmtId="3" fontId="5" fillId="3" borderId="12" xfId="0" applyNumberFormat="1" applyFont="1" applyFill="1" applyBorder="1" applyAlignment="1">
      <alignment horizontal="center" vertical="center"/>
    </xf>
    <xf numFmtId="3" fontId="15" fillId="3" borderId="12" xfId="0" applyNumberFormat="1" applyFont="1" applyFill="1" applyBorder="1" applyAlignment="1">
      <alignment horizontal="center" vertical="center"/>
    </xf>
    <xf numFmtId="41" fontId="5" fillId="3" borderId="12" xfId="1" applyNumberFormat="1" applyFont="1" applyFill="1" applyBorder="1">
      <alignment vertical="center"/>
    </xf>
    <xf numFmtId="41" fontId="5" fillId="3" borderId="12" xfId="1" applyNumberFormat="1" applyFont="1" applyFill="1" applyBorder="1" applyAlignment="1">
      <alignment horizontal="center" vertical="center"/>
    </xf>
    <xf numFmtId="41" fontId="5" fillId="3" borderId="7" xfId="1" applyNumberFormat="1" applyFont="1" applyFill="1" applyBorder="1" applyAlignment="1">
      <alignment horizontal="center" vertical="center"/>
    </xf>
    <xf numFmtId="41" fontId="5" fillId="3" borderId="13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3" fontId="15" fillId="3" borderId="1" xfId="0" applyNumberFormat="1" applyFont="1" applyFill="1" applyBorder="1" applyAlignment="1">
      <alignment horizontal="center" vertical="center"/>
    </xf>
    <xf numFmtId="41" fontId="5" fillId="3" borderId="1" xfId="1" applyNumberFormat="1" applyFont="1" applyFill="1" applyBorder="1">
      <alignment vertical="center"/>
    </xf>
    <xf numFmtId="41" fontId="5" fillId="3" borderId="1" xfId="1" applyNumberFormat="1" applyFont="1" applyFill="1" applyBorder="1" applyAlignment="1">
      <alignment horizontal="center" vertical="center"/>
    </xf>
    <xf numFmtId="41" fontId="5" fillId="3" borderId="15" xfId="0" applyNumberFormat="1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3" fontId="15" fillId="3" borderId="18" xfId="0" applyNumberFormat="1" applyFont="1" applyFill="1" applyBorder="1" applyAlignment="1">
      <alignment horizontal="center" vertical="center"/>
    </xf>
    <xf numFmtId="41" fontId="5" fillId="3" borderId="18" xfId="1" applyNumberFormat="1" applyFont="1" applyFill="1" applyBorder="1">
      <alignment vertical="center"/>
    </xf>
    <xf numFmtId="41" fontId="5" fillId="3" borderId="18" xfId="1" applyNumberFormat="1" applyFont="1" applyFill="1" applyBorder="1" applyAlignment="1">
      <alignment horizontal="center" vertical="center"/>
    </xf>
    <xf numFmtId="41" fontId="5" fillId="3" borderId="30" xfId="1" applyNumberFormat="1" applyFont="1" applyFill="1" applyBorder="1" applyAlignment="1">
      <alignment horizontal="center" vertical="center"/>
    </xf>
    <xf numFmtId="41" fontId="5" fillId="3" borderId="29" xfId="0" applyNumberFormat="1" applyFont="1" applyFill="1" applyBorder="1" applyAlignment="1">
      <alignment horizontal="center" vertical="center"/>
    </xf>
    <xf numFmtId="41" fontId="5" fillId="3" borderId="12" xfId="0" applyNumberFormat="1" applyFont="1" applyFill="1" applyBorder="1" applyAlignment="1">
      <alignment horizontal="center" vertical="center"/>
    </xf>
    <xf numFmtId="41" fontId="5" fillId="3" borderId="1" xfId="0" applyNumberFormat="1" applyFont="1" applyFill="1" applyBorder="1" applyAlignment="1">
      <alignment horizontal="center" vertical="center"/>
    </xf>
    <xf numFmtId="41" fontId="5" fillId="3" borderId="18" xfId="0" applyNumberFormat="1" applyFont="1" applyFill="1" applyBorder="1" applyAlignment="1">
      <alignment horizontal="center" vertical="center"/>
    </xf>
    <xf numFmtId="41" fontId="5" fillId="3" borderId="17" xfId="1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8" fillId="0" borderId="6" xfId="0" applyNumberFormat="1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 vertical="center"/>
    </xf>
    <xf numFmtId="41" fontId="4" fillId="0" borderId="6" xfId="1" applyFont="1" applyBorder="1" applyAlignment="1">
      <alignment horizontal="center" vertical="center"/>
    </xf>
    <xf numFmtId="41" fontId="4" fillId="0" borderId="7" xfId="1" applyFont="1" applyBorder="1" applyAlignment="1">
      <alignment horizontal="center" vertical="center"/>
    </xf>
    <xf numFmtId="42" fontId="4" fillId="0" borderId="6" xfId="0" applyNumberFormat="1" applyFont="1" applyBorder="1" applyAlignment="1">
      <alignment horizontal="center" vertical="center"/>
    </xf>
    <xf numFmtId="42" fontId="4" fillId="0" borderId="7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1" fontId="4" fillId="0" borderId="6" xfId="1" applyFont="1" applyBorder="1" applyAlignment="1">
      <alignment horizontal="right" vertical="center"/>
    </xf>
    <xf numFmtId="41" fontId="4" fillId="0" borderId="7" xfId="1" applyFont="1" applyBorder="1" applyAlignment="1">
      <alignment horizontal="right" vertical="center"/>
    </xf>
    <xf numFmtId="0" fontId="14" fillId="2" borderId="2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3" fontId="5" fillId="0" borderId="11" xfId="0" applyNumberFormat="1" applyFont="1" applyBorder="1" applyAlignment="1">
      <alignment horizontal="center" vertical="center"/>
    </xf>
    <xf numFmtId="3" fontId="5" fillId="0" borderId="17" xfId="0" applyNumberFormat="1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3" fontId="5" fillId="3" borderId="12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41" fontId="5" fillId="0" borderId="30" xfId="1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3"/>
  <sheetViews>
    <sheetView zoomScale="145" zoomScaleNormal="145" workbookViewId="0">
      <selection activeCell="A44" sqref="A44:H44"/>
    </sheetView>
  </sheetViews>
  <sheetFormatPr defaultRowHeight="16.5" x14ac:dyDescent="0.3"/>
  <cols>
    <col min="1" max="1" width="9" style="13"/>
    <col min="2" max="2" width="9.875" style="13" bestFit="1" customWidth="1"/>
    <col min="3" max="3" width="9" style="13"/>
    <col min="4" max="4" width="14.25" style="13" customWidth="1"/>
    <col min="5" max="5" width="14.625" style="13" customWidth="1"/>
    <col min="6" max="6" width="13.75" style="13" customWidth="1"/>
    <col min="7" max="7" width="13.625" style="26" customWidth="1"/>
    <col min="8" max="8" width="17.25" style="36" customWidth="1"/>
    <col min="9" max="9" width="11" style="13" bestFit="1" customWidth="1"/>
    <col min="10" max="16384" width="9" style="13"/>
  </cols>
  <sheetData>
    <row r="1" spans="1:9" ht="30" customHeight="1" x14ac:dyDescent="0.3">
      <c r="A1" s="129" t="s">
        <v>27</v>
      </c>
      <c r="B1" s="130"/>
      <c r="C1" s="130"/>
      <c r="D1" s="130"/>
      <c r="E1" s="130"/>
      <c r="F1" s="130"/>
      <c r="G1" s="130"/>
      <c r="H1" s="131"/>
    </row>
    <row r="2" spans="1:9" ht="30" customHeight="1" x14ac:dyDescent="0.3">
      <c r="A2" s="21" t="s">
        <v>0</v>
      </c>
      <c r="B2" s="21" t="s">
        <v>1</v>
      </c>
      <c r="C2" s="21" t="s">
        <v>2</v>
      </c>
      <c r="D2" s="22" t="s">
        <v>3</v>
      </c>
      <c r="E2" s="22" t="s">
        <v>4</v>
      </c>
      <c r="F2" s="22" t="s">
        <v>5</v>
      </c>
      <c r="G2" s="25" t="s">
        <v>6</v>
      </c>
      <c r="H2" s="10" t="s">
        <v>7</v>
      </c>
      <c r="I2" s="14"/>
    </row>
    <row r="3" spans="1:9" ht="30" customHeight="1" x14ac:dyDescent="0.3">
      <c r="A3" s="134" t="s">
        <v>8</v>
      </c>
      <c r="B3" s="137">
        <v>51020</v>
      </c>
      <c r="C3" s="22" t="s">
        <v>9</v>
      </c>
      <c r="D3" s="4">
        <f>B3*30</f>
        <v>1530600</v>
      </c>
      <c r="E3" s="9">
        <f>D3*80%</f>
        <v>1224480</v>
      </c>
      <c r="F3" s="9">
        <f>D3*20%</f>
        <v>306120</v>
      </c>
      <c r="G3" s="25">
        <v>225000</v>
      </c>
      <c r="H3" s="10">
        <f>F3+G3</f>
        <v>531120</v>
      </c>
      <c r="I3" s="34">
        <f>E3+F3</f>
        <v>1530600</v>
      </c>
    </row>
    <row r="4" spans="1:9" ht="30" customHeight="1" x14ac:dyDescent="0.3">
      <c r="A4" s="135"/>
      <c r="B4" s="138"/>
      <c r="C4" s="21" t="s">
        <v>10</v>
      </c>
      <c r="D4" s="4">
        <f>B3*31</f>
        <v>1581620</v>
      </c>
      <c r="E4" s="9">
        <f t="shared" ref="E4:E10" si="0">D4*80%</f>
        <v>1265296</v>
      </c>
      <c r="F4" s="9">
        <f t="shared" ref="F4:F9" si="1">D4*20%</f>
        <v>316324</v>
      </c>
      <c r="G4" s="25">
        <v>232500</v>
      </c>
      <c r="H4" s="10">
        <f t="shared" ref="H4:H9" si="2">F4+G4</f>
        <v>548824</v>
      </c>
      <c r="I4" s="34">
        <f t="shared" ref="I4:I11" si="3">E4+F4</f>
        <v>1581620</v>
      </c>
    </row>
    <row r="5" spans="1:9" ht="30" customHeight="1" x14ac:dyDescent="0.3">
      <c r="A5" s="136"/>
      <c r="B5" s="139"/>
      <c r="C5" s="21" t="s">
        <v>25</v>
      </c>
      <c r="D5" s="4">
        <f>B3*28</f>
        <v>1428560</v>
      </c>
      <c r="E5" s="9">
        <f>D5*80%</f>
        <v>1142848</v>
      </c>
      <c r="F5" s="9">
        <f>D5*20%</f>
        <v>285712</v>
      </c>
      <c r="G5" s="25">
        <v>210000</v>
      </c>
      <c r="H5" s="10">
        <f>F5+G5</f>
        <v>495712</v>
      </c>
      <c r="I5" s="34">
        <f>E5+F5</f>
        <v>1428560</v>
      </c>
    </row>
    <row r="6" spans="1:9" ht="30" customHeight="1" x14ac:dyDescent="0.3">
      <c r="A6" s="132" t="s">
        <v>11</v>
      </c>
      <c r="B6" s="133">
        <v>47260</v>
      </c>
      <c r="C6" s="22" t="s">
        <v>9</v>
      </c>
      <c r="D6" s="4">
        <f>B6*30</f>
        <v>1417800</v>
      </c>
      <c r="E6" s="9">
        <f t="shared" si="0"/>
        <v>1134240</v>
      </c>
      <c r="F6" s="9">
        <f t="shared" si="1"/>
        <v>283560</v>
      </c>
      <c r="G6" s="25">
        <v>225000</v>
      </c>
      <c r="H6" s="10">
        <f t="shared" si="2"/>
        <v>508560</v>
      </c>
      <c r="I6" s="34">
        <f t="shared" si="3"/>
        <v>1417800</v>
      </c>
    </row>
    <row r="7" spans="1:9" ht="30" customHeight="1" x14ac:dyDescent="0.3">
      <c r="A7" s="132"/>
      <c r="B7" s="133"/>
      <c r="C7" s="21" t="s">
        <v>10</v>
      </c>
      <c r="D7" s="4">
        <v>1465060</v>
      </c>
      <c r="E7" s="9">
        <f t="shared" si="0"/>
        <v>1172048</v>
      </c>
      <c r="F7" s="9">
        <f t="shared" ref="F7" si="4">D7*20%</f>
        <v>293012</v>
      </c>
      <c r="G7" s="25">
        <v>232500</v>
      </c>
      <c r="H7" s="10">
        <f t="shared" ref="H7" si="5">F7+G7</f>
        <v>525512</v>
      </c>
      <c r="I7" s="34">
        <f>E7+F7</f>
        <v>1465060</v>
      </c>
    </row>
    <row r="8" spans="1:9" ht="30" customHeight="1" x14ac:dyDescent="0.3">
      <c r="A8" s="132"/>
      <c r="B8" s="132"/>
      <c r="C8" s="21" t="s">
        <v>26</v>
      </c>
      <c r="D8" s="4">
        <f>47260*28</f>
        <v>1323280</v>
      </c>
      <c r="E8" s="9">
        <f>D8*80%</f>
        <v>1058624</v>
      </c>
      <c r="F8" s="9">
        <f>D8*20%</f>
        <v>264656</v>
      </c>
      <c r="G8" s="25">
        <v>210000</v>
      </c>
      <c r="H8" s="10">
        <f>F8+G8</f>
        <v>474656</v>
      </c>
      <c r="I8" s="34">
        <f t="shared" si="3"/>
        <v>1323280</v>
      </c>
    </row>
    <row r="9" spans="1:9" ht="30" customHeight="1" x14ac:dyDescent="0.3">
      <c r="A9" s="132" t="s">
        <v>12</v>
      </c>
      <c r="B9" s="133">
        <v>43480</v>
      </c>
      <c r="C9" s="22" t="s">
        <v>9</v>
      </c>
      <c r="D9" s="4">
        <f>B9*30</f>
        <v>1304400</v>
      </c>
      <c r="E9" s="9">
        <f t="shared" si="0"/>
        <v>1043520</v>
      </c>
      <c r="F9" s="9">
        <f t="shared" si="1"/>
        <v>260880</v>
      </c>
      <c r="G9" s="25">
        <v>225000</v>
      </c>
      <c r="H9" s="10">
        <f t="shared" si="2"/>
        <v>485880</v>
      </c>
      <c r="I9" s="34">
        <f t="shared" si="3"/>
        <v>1304400</v>
      </c>
    </row>
    <row r="10" spans="1:9" ht="30" customHeight="1" x14ac:dyDescent="0.3">
      <c r="A10" s="132"/>
      <c r="B10" s="133"/>
      <c r="C10" s="21" t="s">
        <v>10</v>
      </c>
      <c r="D10" s="4">
        <f>B9*31</f>
        <v>1347880</v>
      </c>
      <c r="E10" s="9">
        <f t="shared" si="0"/>
        <v>1078304</v>
      </c>
      <c r="F10" s="9">
        <f t="shared" ref="F10" si="6">D10*20%</f>
        <v>269576</v>
      </c>
      <c r="G10" s="25">
        <v>232500</v>
      </c>
      <c r="H10" s="10">
        <f t="shared" ref="H10:H11" si="7">F10+G10</f>
        <v>502076</v>
      </c>
      <c r="I10" s="34">
        <f>E10+F10</f>
        <v>1347880</v>
      </c>
    </row>
    <row r="11" spans="1:9" ht="30" customHeight="1" x14ac:dyDescent="0.3">
      <c r="A11" s="132"/>
      <c r="B11" s="132"/>
      <c r="C11" s="21" t="s">
        <v>25</v>
      </c>
      <c r="D11" s="4">
        <v>1217440</v>
      </c>
      <c r="E11" s="9">
        <f>D11*80%</f>
        <v>973952</v>
      </c>
      <c r="F11" s="9">
        <f>D11*20%</f>
        <v>243488</v>
      </c>
      <c r="G11" s="25">
        <v>210000</v>
      </c>
      <c r="H11" s="10">
        <f t="shared" si="7"/>
        <v>453488</v>
      </c>
      <c r="I11" s="34">
        <f t="shared" si="3"/>
        <v>1217440</v>
      </c>
    </row>
    <row r="12" spans="1:9" ht="30" customHeight="1" x14ac:dyDescent="0.3">
      <c r="A12" s="140" t="s">
        <v>13</v>
      </c>
      <c r="B12" s="141"/>
      <c r="C12" s="141"/>
      <c r="D12" s="141"/>
      <c r="E12" s="141"/>
      <c r="F12" s="141"/>
      <c r="G12" s="141"/>
      <c r="H12" s="142"/>
    </row>
    <row r="13" spans="1:9" ht="30" customHeight="1" x14ac:dyDescent="0.3">
      <c r="A13" s="21" t="s">
        <v>0</v>
      </c>
      <c r="B13" s="21" t="s">
        <v>1</v>
      </c>
      <c r="C13" s="21" t="s">
        <v>2</v>
      </c>
      <c r="D13" s="22" t="s">
        <v>3</v>
      </c>
      <c r="E13" s="22" t="s">
        <v>4</v>
      </c>
      <c r="F13" s="22" t="s">
        <v>5</v>
      </c>
      <c r="G13" s="25" t="s">
        <v>6</v>
      </c>
      <c r="H13" s="10" t="s">
        <v>7</v>
      </c>
    </row>
    <row r="14" spans="1:9" ht="30" customHeight="1" x14ac:dyDescent="0.3">
      <c r="A14" s="134" t="s">
        <v>8</v>
      </c>
      <c r="B14" s="137">
        <v>51020</v>
      </c>
      <c r="C14" s="22" t="s">
        <v>9</v>
      </c>
      <c r="D14" s="4">
        <f>B14*30</f>
        <v>1530600</v>
      </c>
      <c r="E14" s="9">
        <f>D14*90%</f>
        <v>1377540</v>
      </c>
      <c r="F14" s="10">
        <f>D14*10%</f>
        <v>153060</v>
      </c>
      <c r="G14" s="25">
        <v>225000</v>
      </c>
      <c r="H14" s="10">
        <f>F14+G14</f>
        <v>378060</v>
      </c>
      <c r="I14" s="15">
        <f>E14+F14</f>
        <v>1530600</v>
      </c>
    </row>
    <row r="15" spans="1:9" ht="30" customHeight="1" x14ac:dyDescent="0.3">
      <c r="A15" s="135"/>
      <c r="B15" s="138"/>
      <c r="C15" s="21" t="s">
        <v>10</v>
      </c>
      <c r="D15" s="4">
        <f>B14*31</f>
        <v>1581620</v>
      </c>
      <c r="E15" s="9">
        <f t="shared" ref="E15:E21" si="8">D15*90%</f>
        <v>1423458</v>
      </c>
      <c r="F15" s="10">
        <f t="shared" ref="F15:F21" si="9">D15*10%</f>
        <v>158162</v>
      </c>
      <c r="G15" s="25">
        <v>232500</v>
      </c>
      <c r="H15" s="10">
        <f t="shared" ref="H15:H20" si="10">F15+G15</f>
        <v>390662</v>
      </c>
      <c r="I15" s="15">
        <f t="shared" ref="I15:I22" si="11">E15+F15</f>
        <v>1581620</v>
      </c>
    </row>
    <row r="16" spans="1:9" ht="30" customHeight="1" x14ac:dyDescent="0.3">
      <c r="A16" s="136"/>
      <c r="B16" s="139"/>
      <c r="C16" s="21" t="s">
        <v>25</v>
      </c>
      <c r="D16" s="4">
        <f>B14*28</f>
        <v>1428560</v>
      </c>
      <c r="E16" s="9">
        <f>D16*90%</f>
        <v>1285704</v>
      </c>
      <c r="F16" s="10">
        <f>D16*10%</f>
        <v>142856</v>
      </c>
      <c r="G16" s="25">
        <v>210000</v>
      </c>
      <c r="H16" s="10">
        <f>F16+G16</f>
        <v>352856</v>
      </c>
      <c r="I16" s="15">
        <f>E16+F16</f>
        <v>1428560</v>
      </c>
    </row>
    <row r="17" spans="1:9" ht="30" customHeight="1" x14ac:dyDescent="0.3">
      <c r="A17" s="134" t="s">
        <v>11</v>
      </c>
      <c r="B17" s="137">
        <v>47260</v>
      </c>
      <c r="C17" s="22" t="s">
        <v>9</v>
      </c>
      <c r="D17" s="4">
        <f>B17*30</f>
        <v>1417800</v>
      </c>
      <c r="E17" s="9">
        <f t="shared" si="8"/>
        <v>1276020</v>
      </c>
      <c r="F17" s="10">
        <f t="shared" si="9"/>
        <v>141780</v>
      </c>
      <c r="G17" s="25">
        <v>225000</v>
      </c>
      <c r="H17" s="10">
        <f t="shared" si="10"/>
        <v>366780</v>
      </c>
      <c r="I17" s="15">
        <f t="shared" si="11"/>
        <v>1417800</v>
      </c>
    </row>
    <row r="18" spans="1:9" ht="30" customHeight="1" x14ac:dyDescent="0.3">
      <c r="A18" s="135"/>
      <c r="B18" s="138"/>
      <c r="C18" s="21" t="s">
        <v>10</v>
      </c>
      <c r="D18" s="4">
        <f>B17*31</f>
        <v>1465060</v>
      </c>
      <c r="E18" s="9">
        <f t="shared" si="8"/>
        <v>1318554</v>
      </c>
      <c r="F18" s="10">
        <f t="shared" si="9"/>
        <v>146506</v>
      </c>
      <c r="G18" s="25">
        <v>232500</v>
      </c>
      <c r="H18" s="10">
        <f t="shared" si="10"/>
        <v>379006</v>
      </c>
      <c r="I18" s="15">
        <f t="shared" si="11"/>
        <v>1465060</v>
      </c>
    </row>
    <row r="19" spans="1:9" ht="30" customHeight="1" x14ac:dyDescent="0.3">
      <c r="A19" s="136"/>
      <c r="B19" s="139"/>
      <c r="C19" s="21" t="s">
        <v>25</v>
      </c>
      <c r="D19" s="4">
        <f>47260*28</f>
        <v>1323280</v>
      </c>
      <c r="E19" s="9">
        <f>D19*90%</f>
        <v>1190952</v>
      </c>
      <c r="F19" s="10">
        <f>D19*10%</f>
        <v>132328</v>
      </c>
      <c r="G19" s="25">
        <v>210000</v>
      </c>
      <c r="H19" s="10">
        <f>F19+G19</f>
        <v>342328</v>
      </c>
      <c r="I19" s="15">
        <f t="shared" si="11"/>
        <v>1323280</v>
      </c>
    </row>
    <row r="20" spans="1:9" ht="30" customHeight="1" x14ac:dyDescent="0.3">
      <c r="A20" s="132" t="s">
        <v>12</v>
      </c>
      <c r="B20" s="133">
        <v>43480</v>
      </c>
      <c r="C20" s="22" t="s">
        <v>9</v>
      </c>
      <c r="D20" s="4">
        <f>B20*30</f>
        <v>1304400</v>
      </c>
      <c r="E20" s="9">
        <f t="shared" si="8"/>
        <v>1173960</v>
      </c>
      <c r="F20" s="10">
        <f t="shared" si="9"/>
        <v>130440</v>
      </c>
      <c r="G20" s="25">
        <v>225000</v>
      </c>
      <c r="H20" s="10">
        <f t="shared" si="10"/>
        <v>355440</v>
      </c>
      <c r="I20" s="15">
        <f t="shared" si="11"/>
        <v>1304400</v>
      </c>
    </row>
    <row r="21" spans="1:9" ht="30" customHeight="1" x14ac:dyDescent="0.3">
      <c r="A21" s="132"/>
      <c r="B21" s="133"/>
      <c r="C21" s="21" t="s">
        <v>10</v>
      </c>
      <c r="D21" s="4">
        <f>B20*31</f>
        <v>1347880</v>
      </c>
      <c r="E21" s="9">
        <f t="shared" si="8"/>
        <v>1213092</v>
      </c>
      <c r="F21" s="10">
        <f t="shared" si="9"/>
        <v>134788</v>
      </c>
      <c r="G21" s="25">
        <v>232500</v>
      </c>
      <c r="H21" s="10">
        <f>F21+G21</f>
        <v>367288</v>
      </c>
      <c r="I21" s="15">
        <f t="shared" si="11"/>
        <v>1347880</v>
      </c>
    </row>
    <row r="22" spans="1:9" ht="30" customHeight="1" x14ac:dyDescent="0.3">
      <c r="A22" s="132"/>
      <c r="B22" s="133"/>
      <c r="C22" s="21" t="s">
        <v>25</v>
      </c>
      <c r="D22" s="4">
        <v>1217440</v>
      </c>
      <c r="E22" s="9">
        <f>D22*90%</f>
        <v>1095696</v>
      </c>
      <c r="F22" s="10">
        <f>D22*10%</f>
        <v>121744</v>
      </c>
      <c r="G22" s="25">
        <v>210000</v>
      </c>
      <c r="H22" s="10">
        <f>F22+G22</f>
        <v>331744</v>
      </c>
      <c r="I22" s="15">
        <f t="shared" si="11"/>
        <v>1217440</v>
      </c>
    </row>
    <row r="23" spans="1:9" ht="30" customHeight="1" x14ac:dyDescent="0.3">
      <c r="A23" s="140" t="s">
        <v>14</v>
      </c>
      <c r="B23" s="141"/>
      <c r="C23" s="141"/>
      <c r="D23" s="141"/>
      <c r="E23" s="141"/>
      <c r="F23" s="141"/>
      <c r="G23" s="141"/>
      <c r="H23" s="142"/>
    </row>
    <row r="24" spans="1:9" ht="30" customHeight="1" x14ac:dyDescent="0.3">
      <c r="A24" s="21" t="s">
        <v>0</v>
      </c>
      <c r="B24" s="21" t="s">
        <v>1</v>
      </c>
      <c r="C24" s="21" t="s">
        <v>2</v>
      </c>
      <c r="D24" s="22" t="s">
        <v>3</v>
      </c>
      <c r="E24" s="22" t="s">
        <v>4</v>
      </c>
      <c r="F24" s="22" t="s">
        <v>5</v>
      </c>
      <c r="G24" s="25" t="s">
        <v>6</v>
      </c>
      <c r="H24" s="10" t="s">
        <v>7</v>
      </c>
    </row>
    <row r="25" spans="1:9" ht="30" customHeight="1" x14ac:dyDescent="0.3">
      <c r="A25" s="134" t="s">
        <v>8</v>
      </c>
      <c r="B25" s="137">
        <v>51020</v>
      </c>
      <c r="C25" s="22" t="s">
        <v>9</v>
      </c>
      <c r="D25" s="4">
        <f>B25*30</f>
        <v>1530600</v>
      </c>
      <c r="E25" s="10">
        <f t="shared" ref="E25:E33" si="12">D25</f>
        <v>1530600</v>
      </c>
      <c r="F25" s="10">
        <v>0</v>
      </c>
      <c r="G25" s="25">
        <v>225000</v>
      </c>
      <c r="H25" s="10">
        <v>225000</v>
      </c>
    </row>
    <row r="26" spans="1:9" ht="30" customHeight="1" x14ac:dyDescent="0.3">
      <c r="A26" s="135"/>
      <c r="B26" s="138"/>
      <c r="C26" s="21" t="s">
        <v>10</v>
      </c>
      <c r="D26" s="4">
        <f>B25*31</f>
        <v>1581620</v>
      </c>
      <c r="E26" s="10">
        <f t="shared" si="12"/>
        <v>1581620</v>
      </c>
      <c r="F26" s="10">
        <v>0</v>
      </c>
      <c r="G26" s="25">
        <v>232500</v>
      </c>
      <c r="H26" s="10">
        <v>232500</v>
      </c>
    </row>
    <row r="27" spans="1:9" ht="30" customHeight="1" x14ac:dyDescent="0.3">
      <c r="A27" s="136"/>
      <c r="B27" s="139"/>
      <c r="C27" s="21" t="s">
        <v>25</v>
      </c>
      <c r="D27" s="4">
        <f>B25*28</f>
        <v>1428560</v>
      </c>
      <c r="E27" s="10">
        <f t="shared" si="12"/>
        <v>1428560</v>
      </c>
      <c r="F27" s="10">
        <v>0</v>
      </c>
      <c r="G27" s="25">
        <v>210000</v>
      </c>
      <c r="H27" s="35">
        <v>210000</v>
      </c>
    </row>
    <row r="28" spans="1:9" ht="30" customHeight="1" x14ac:dyDescent="0.3">
      <c r="A28" s="134" t="s">
        <v>11</v>
      </c>
      <c r="B28" s="137">
        <v>47260</v>
      </c>
      <c r="C28" s="22" t="s">
        <v>9</v>
      </c>
      <c r="D28" s="4">
        <f>B28*30</f>
        <v>1417800</v>
      </c>
      <c r="E28" s="10">
        <f t="shared" si="12"/>
        <v>1417800</v>
      </c>
      <c r="F28" s="10">
        <v>0</v>
      </c>
      <c r="G28" s="25">
        <v>225000</v>
      </c>
      <c r="H28" s="10">
        <v>225000</v>
      </c>
    </row>
    <row r="29" spans="1:9" ht="30" customHeight="1" x14ac:dyDescent="0.3">
      <c r="A29" s="135"/>
      <c r="B29" s="138"/>
      <c r="C29" s="21" t="s">
        <v>10</v>
      </c>
      <c r="D29" s="4">
        <f>B28*31</f>
        <v>1465060</v>
      </c>
      <c r="E29" s="10">
        <f t="shared" si="12"/>
        <v>1465060</v>
      </c>
      <c r="F29" s="10">
        <v>0</v>
      </c>
      <c r="G29" s="25">
        <v>232500</v>
      </c>
      <c r="H29" s="10">
        <v>232500</v>
      </c>
    </row>
    <row r="30" spans="1:9" ht="30" customHeight="1" x14ac:dyDescent="0.3">
      <c r="A30" s="136"/>
      <c r="B30" s="139"/>
      <c r="C30" s="21" t="s">
        <v>25</v>
      </c>
      <c r="D30" s="4">
        <f>47260*28</f>
        <v>1323280</v>
      </c>
      <c r="E30" s="10">
        <f t="shared" si="12"/>
        <v>1323280</v>
      </c>
      <c r="F30" s="10">
        <v>0</v>
      </c>
      <c r="G30" s="25">
        <v>210000</v>
      </c>
      <c r="H30" s="35">
        <v>210000</v>
      </c>
    </row>
    <row r="31" spans="1:9" ht="30" customHeight="1" x14ac:dyDescent="0.3">
      <c r="A31" s="132" t="s">
        <v>12</v>
      </c>
      <c r="B31" s="133">
        <v>43480</v>
      </c>
      <c r="C31" s="22" t="s">
        <v>9</v>
      </c>
      <c r="D31" s="4">
        <f>B31*30</f>
        <v>1304400</v>
      </c>
      <c r="E31" s="10">
        <f t="shared" si="12"/>
        <v>1304400</v>
      </c>
      <c r="F31" s="10">
        <v>0</v>
      </c>
      <c r="G31" s="25">
        <v>225000</v>
      </c>
      <c r="H31" s="10">
        <v>225000</v>
      </c>
    </row>
    <row r="32" spans="1:9" ht="30" customHeight="1" x14ac:dyDescent="0.3">
      <c r="A32" s="132"/>
      <c r="B32" s="133"/>
      <c r="C32" s="21" t="s">
        <v>10</v>
      </c>
      <c r="D32" s="4">
        <f>B31*31</f>
        <v>1347880</v>
      </c>
      <c r="E32" s="10">
        <f t="shared" si="12"/>
        <v>1347880</v>
      </c>
      <c r="F32" s="10">
        <v>0</v>
      </c>
      <c r="G32" s="25">
        <v>232500</v>
      </c>
      <c r="H32" s="10">
        <v>232500</v>
      </c>
    </row>
    <row r="33" spans="1:9" ht="30" customHeight="1" x14ac:dyDescent="0.3">
      <c r="A33" s="132"/>
      <c r="B33" s="133"/>
      <c r="C33" s="21" t="s">
        <v>25</v>
      </c>
      <c r="D33" s="4">
        <v>1217440</v>
      </c>
      <c r="E33" s="10">
        <f t="shared" si="12"/>
        <v>1217440</v>
      </c>
      <c r="F33" s="10">
        <v>0</v>
      </c>
      <c r="G33" s="25">
        <v>210000</v>
      </c>
      <c r="H33" s="35">
        <v>210000</v>
      </c>
    </row>
    <row r="34" spans="1:9" ht="33.75" x14ac:dyDescent="0.3">
      <c r="A34" s="11" t="s">
        <v>16</v>
      </c>
    </row>
    <row r="35" spans="1:9" ht="33.75" x14ac:dyDescent="0.3">
      <c r="A35" s="12" t="s">
        <v>15</v>
      </c>
    </row>
    <row r="44" spans="1:9" ht="26.25" x14ac:dyDescent="0.3">
      <c r="A44" s="143" t="s">
        <v>31</v>
      </c>
      <c r="B44" s="144"/>
      <c r="C44" s="144"/>
      <c r="D44" s="144"/>
      <c r="E44" s="144"/>
      <c r="F44" s="144"/>
      <c r="G44" s="144"/>
      <c r="H44" s="145"/>
    </row>
    <row r="45" spans="1:9" ht="26.25" x14ac:dyDescent="0.3">
      <c r="A45" s="146" t="s">
        <v>30</v>
      </c>
      <c r="B45" s="147"/>
      <c r="C45" s="147"/>
      <c r="D45" s="147"/>
      <c r="E45" s="147"/>
      <c r="F45" s="147"/>
      <c r="G45" s="147"/>
      <c r="H45" s="148"/>
    </row>
    <row r="46" spans="1:9" ht="26.25" x14ac:dyDescent="0.3">
      <c r="A46" s="23" t="s">
        <v>0</v>
      </c>
      <c r="B46" s="23" t="s">
        <v>1</v>
      </c>
      <c r="C46" s="23" t="s">
        <v>2</v>
      </c>
      <c r="D46" s="24" t="s">
        <v>3</v>
      </c>
      <c r="E46" s="24" t="s">
        <v>4</v>
      </c>
      <c r="F46" s="24" t="s">
        <v>5</v>
      </c>
      <c r="G46" s="27" t="s">
        <v>6</v>
      </c>
      <c r="H46" s="37" t="s">
        <v>7</v>
      </c>
      <c r="I46" s="14"/>
    </row>
    <row r="47" spans="1:9" x14ac:dyDescent="0.3">
      <c r="A47" s="149" t="s">
        <v>8</v>
      </c>
      <c r="B47" s="150">
        <v>42770</v>
      </c>
      <c r="C47" s="151" t="s">
        <v>19</v>
      </c>
      <c r="D47" s="153">
        <f>B47*15</f>
        <v>641550</v>
      </c>
      <c r="E47" s="155">
        <f>D47*85%</f>
        <v>545317.5</v>
      </c>
      <c r="F47" s="155">
        <f>D47*15%</f>
        <v>96232.5</v>
      </c>
      <c r="G47" s="155">
        <f>7500*15</f>
        <v>112500</v>
      </c>
      <c r="H47" s="157">
        <f>F47+G47</f>
        <v>208732.5</v>
      </c>
      <c r="I47" s="14"/>
    </row>
    <row r="48" spans="1:9" x14ac:dyDescent="0.3">
      <c r="A48" s="149"/>
      <c r="B48" s="149"/>
      <c r="C48" s="152"/>
      <c r="D48" s="154"/>
      <c r="E48" s="156"/>
      <c r="F48" s="156"/>
      <c r="G48" s="156"/>
      <c r="H48" s="158"/>
      <c r="I48" s="14"/>
    </row>
    <row r="49" spans="1:9" ht="16.5" customHeight="1" x14ac:dyDescent="0.3">
      <c r="A49" s="149" t="s">
        <v>11</v>
      </c>
      <c r="B49" s="150">
        <v>39560</v>
      </c>
      <c r="C49" s="151" t="s">
        <v>19</v>
      </c>
      <c r="D49" s="153">
        <f>B49*15</f>
        <v>593400</v>
      </c>
      <c r="E49" s="155">
        <f t="shared" ref="E49" si="13">D49*85%</f>
        <v>504390</v>
      </c>
      <c r="F49" s="155">
        <f>D49*15%</f>
        <v>89010</v>
      </c>
      <c r="G49" s="155">
        <f t="shared" ref="G49" si="14">7500*15</f>
        <v>112500</v>
      </c>
      <c r="H49" s="157">
        <f t="shared" ref="H49" si="15">F49+G49</f>
        <v>201510</v>
      </c>
    </row>
    <row r="50" spans="1:9" ht="16.5" customHeight="1" x14ac:dyDescent="0.3">
      <c r="A50" s="149"/>
      <c r="B50" s="149"/>
      <c r="C50" s="152"/>
      <c r="D50" s="154"/>
      <c r="E50" s="156"/>
      <c r="F50" s="156"/>
      <c r="G50" s="156"/>
      <c r="H50" s="158"/>
    </row>
    <row r="51" spans="1:9" ht="16.5" customHeight="1" x14ac:dyDescent="0.3">
      <c r="A51" s="149" t="s">
        <v>12</v>
      </c>
      <c r="B51" s="150">
        <v>36470</v>
      </c>
      <c r="C51" s="151" t="s">
        <v>19</v>
      </c>
      <c r="D51" s="153">
        <f>B51*15</f>
        <v>547050</v>
      </c>
      <c r="E51" s="155">
        <f t="shared" ref="E51" si="16">D51*85%</f>
        <v>464992.5</v>
      </c>
      <c r="F51" s="155">
        <f>D51*15%</f>
        <v>82057.5</v>
      </c>
      <c r="G51" s="155">
        <f t="shared" ref="G51" si="17">7500*15</f>
        <v>112500</v>
      </c>
      <c r="H51" s="157">
        <f>F51+G51</f>
        <v>194557.5</v>
      </c>
    </row>
    <row r="52" spans="1:9" ht="16.5" customHeight="1" x14ac:dyDescent="0.3">
      <c r="A52" s="149"/>
      <c r="B52" s="149"/>
      <c r="C52" s="152"/>
      <c r="D52" s="154"/>
      <c r="E52" s="156"/>
      <c r="F52" s="156"/>
      <c r="G52" s="156"/>
      <c r="H52" s="158"/>
    </row>
    <row r="53" spans="1:9" ht="26.25" x14ac:dyDescent="0.3">
      <c r="A53" s="159" t="s">
        <v>20</v>
      </c>
      <c r="B53" s="160"/>
      <c r="C53" s="160"/>
      <c r="D53" s="160"/>
      <c r="E53" s="160"/>
      <c r="F53" s="160"/>
      <c r="G53" s="160"/>
      <c r="H53" s="161"/>
    </row>
    <row r="54" spans="1:9" ht="26.25" x14ac:dyDescent="0.3">
      <c r="A54" s="23" t="s">
        <v>0</v>
      </c>
      <c r="B54" s="23" t="s">
        <v>1</v>
      </c>
      <c r="C54" s="23" t="s">
        <v>2</v>
      </c>
      <c r="D54" s="24" t="s">
        <v>3</v>
      </c>
      <c r="E54" s="24" t="s">
        <v>4</v>
      </c>
      <c r="F54" s="24" t="s">
        <v>5</v>
      </c>
      <c r="G54" s="27" t="s">
        <v>6</v>
      </c>
      <c r="H54" s="37" t="s">
        <v>7</v>
      </c>
    </row>
    <row r="55" spans="1:9" ht="16.5" customHeight="1" x14ac:dyDescent="0.3">
      <c r="A55" s="149" t="s">
        <v>8</v>
      </c>
      <c r="B55" s="150">
        <v>42770</v>
      </c>
      <c r="C55" s="151" t="s">
        <v>19</v>
      </c>
      <c r="D55" s="153">
        <f>B55*15</f>
        <v>641550</v>
      </c>
      <c r="E55" s="155">
        <f>D55*92.5%</f>
        <v>593433.75</v>
      </c>
      <c r="F55" s="155">
        <f>D55*7.5%</f>
        <v>48116.25</v>
      </c>
      <c r="G55" s="155">
        <f t="shared" ref="G55" si="18">7500*15</f>
        <v>112500</v>
      </c>
      <c r="H55" s="157">
        <f>F55+G55</f>
        <v>160616.25</v>
      </c>
      <c r="I55" s="15"/>
    </row>
    <row r="56" spans="1:9" ht="16.5" customHeight="1" x14ac:dyDescent="0.3">
      <c r="A56" s="149"/>
      <c r="B56" s="149"/>
      <c r="C56" s="152"/>
      <c r="D56" s="154"/>
      <c r="E56" s="156"/>
      <c r="F56" s="156"/>
      <c r="G56" s="156"/>
      <c r="H56" s="158"/>
    </row>
    <row r="57" spans="1:9" ht="16.5" customHeight="1" x14ac:dyDescent="0.3">
      <c r="A57" s="149" t="s">
        <v>11</v>
      </c>
      <c r="B57" s="150">
        <v>39560</v>
      </c>
      <c r="C57" s="151" t="s">
        <v>19</v>
      </c>
      <c r="D57" s="153">
        <f>B57*15</f>
        <v>593400</v>
      </c>
      <c r="E57" s="155">
        <f>D57*92.5%</f>
        <v>548895</v>
      </c>
      <c r="F57" s="155">
        <f>D57*7.5%</f>
        <v>44505</v>
      </c>
      <c r="G57" s="155">
        <f t="shared" ref="G57" si="19">7500*15</f>
        <v>112500</v>
      </c>
      <c r="H57" s="157">
        <f t="shared" ref="H57" si="20">F57+G57</f>
        <v>157005</v>
      </c>
    </row>
    <row r="58" spans="1:9" ht="16.5" customHeight="1" x14ac:dyDescent="0.3">
      <c r="A58" s="149"/>
      <c r="B58" s="149"/>
      <c r="C58" s="152"/>
      <c r="D58" s="154"/>
      <c r="E58" s="156"/>
      <c r="F58" s="156"/>
      <c r="G58" s="156"/>
      <c r="H58" s="158"/>
    </row>
    <row r="59" spans="1:9" ht="16.5" customHeight="1" x14ac:dyDescent="0.3">
      <c r="A59" s="149" t="s">
        <v>12</v>
      </c>
      <c r="B59" s="150">
        <v>36470</v>
      </c>
      <c r="C59" s="151" t="s">
        <v>19</v>
      </c>
      <c r="D59" s="153">
        <f>B59*15</f>
        <v>547050</v>
      </c>
      <c r="E59" s="155">
        <f>D59*92.5%</f>
        <v>506021.25</v>
      </c>
      <c r="F59" s="155">
        <f>D59*7.5%</f>
        <v>41028.75</v>
      </c>
      <c r="G59" s="155">
        <f t="shared" ref="G59" si="21">7500*15</f>
        <v>112500</v>
      </c>
      <c r="H59" s="157">
        <f>F59+G59</f>
        <v>153528.75</v>
      </c>
    </row>
    <row r="60" spans="1:9" ht="16.5" customHeight="1" x14ac:dyDescent="0.3">
      <c r="A60" s="149"/>
      <c r="B60" s="149"/>
      <c r="C60" s="152"/>
      <c r="D60" s="154"/>
      <c r="E60" s="156"/>
      <c r="F60" s="156"/>
      <c r="G60" s="156"/>
      <c r="H60" s="158"/>
    </row>
    <row r="61" spans="1:9" ht="26.25" x14ac:dyDescent="0.3">
      <c r="A61" s="159" t="s">
        <v>14</v>
      </c>
      <c r="B61" s="160"/>
      <c r="C61" s="160"/>
      <c r="D61" s="160"/>
      <c r="E61" s="160"/>
      <c r="F61" s="160"/>
      <c r="G61" s="160"/>
      <c r="H61" s="161"/>
    </row>
    <row r="62" spans="1:9" ht="26.25" x14ac:dyDescent="0.3">
      <c r="A62" s="23" t="s">
        <v>0</v>
      </c>
      <c r="B62" s="23" t="s">
        <v>1</v>
      </c>
      <c r="C62" s="23" t="s">
        <v>2</v>
      </c>
      <c r="D62" s="24" t="s">
        <v>3</v>
      </c>
      <c r="E62" s="24" t="s">
        <v>4</v>
      </c>
      <c r="F62" s="24" t="s">
        <v>5</v>
      </c>
      <c r="G62" s="27" t="s">
        <v>6</v>
      </c>
      <c r="H62" s="37" t="s">
        <v>7</v>
      </c>
    </row>
    <row r="63" spans="1:9" ht="16.5" customHeight="1" x14ac:dyDescent="0.3">
      <c r="A63" s="149" t="s">
        <v>8</v>
      </c>
      <c r="B63" s="150">
        <v>42770</v>
      </c>
      <c r="C63" s="151" t="s">
        <v>19</v>
      </c>
      <c r="D63" s="153">
        <f>B63*15</f>
        <v>641550</v>
      </c>
      <c r="E63" s="162">
        <v>653850</v>
      </c>
      <c r="F63" s="155">
        <v>0</v>
      </c>
      <c r="G63" s="155">
        <f t="shared" ref="G63" si="22">7500*15</f>
        <v>112500</v>
      </c>
      <c r="H63" s="157">
        <f>F63+G63</f>
        <v>112500</v>
      </c>
    </row>
    <row r="64" spans="1:9" ht="16.5" customHeight="1" x14ac:dyDescent="0.3">
      <c r="A64" s="149"/>
      <c r="B64" s="149"/>
      <c r="C64" s="152"/>
      <c r="D64" s="154"/>
      <c r="E64" s="163"/>
      <c r="F64" s="156"/>
      <c r="G64" s="156"/>
      <c r="H64" s="158"/>
    </row>
    <row r="65" spans="1:8" ht="16.5" customHeight="1" x14ac:dyDescent="0.3">
      <c r="A65" s="149" t="s">
        <v>11</v>
      </c>
      <c r="B65" s="150">
        <v>39560</v>
      </c>
      <c r="C65" s="151" t="s">
        <v>19</v>
      </c>
      <c r="D65" s="153">
        <f>B65*15</f>
        <v>593400</v>
      </c>
      <c r="E65" s="162">
        <v>605700</v>
      </c>
      <c r="F65" s="155">
        <v>0</v>
      </c>
      <c r="G65" s="155">
        <f t="shared" ref="G65" si="23">7500*15</f>
        <v>112500</v>
      </c>
      <c r="H65" s="157">
        <f t="shared" ref="H65" si="24">F65+G65</f>
        <v>112500</v>
      </c>
    </row>
    <row r="66" spans="1:8" ht="16.5" customHeight="1" x14ac:dyDescent="0.3">
      <c r="A66" s="149"/>
      <c r="B66" s="149"/>
      <c r="C66" s="152"/>
      <c r="D66" s="154"/>
      <c r="E66" s="163"/>
      <c r="F66" s="156"/>
      <c r="G66" s="156"/>
      <c r="H66" s="158"/>
    </row>
    <row r="67" spans="1:8" ht="16.5" customHeight="1" x14ac:dyDescent="0.3">
      <c r="A67" s="149" t="s">
        <v>12</v>
      </c>
      <c r="B67" s="150">
        <v>36470</v>
      </c>
      <c r="C67" s="151" t="s">
        <v>19</v>
      </c>
      <c r="D67" s="153">
        <f>B67*15</f>
        <v>547050</v>
      </c>
      <c r="E67" s="162">
        <v>559350</v>
      </c>
      <c r="F67" s="155">
        <v>0</v>
      </c>
      <c r="G67" s="155">
        <f t="shared" ref="G67" si="25">7500*15</f>
        <v>112500</v>
      </c>
      <c r="H67" s="157">
        <f>F67+G67</f>
        <v>112500</v>
      </c>
    </row>
    <row r="68" spans="1:8" ht="16.5" customHeight="1" x14ac:dyDescent="0.3">
      <c r="A68" s="149"/>
      <c r="B68" s="149"/>
      <c r="C68" s="152"/>
      <c r="D68" s="154"/>
      <c r="E68" s="163"/>
      <c r="F68" s="156"/>
      <c r="G68" s="156"/>
      <c r="H68" s="158"/>
    </row>
    <row r="69" spans="1:8" ht="26.25" x14ac:dyDescent="0.3">
      <c r="A69" s="16"/>
      <c r="B69" s="16"/>
      <c r="C69" s="16"/>
      <c r="D69" s="16"/>
      <c r="E69" s="16"/>
      <c r="F69" s="16"/>
      <c r="G69" s="28"/>
      <c r="H69" s="38"/>
    </row>
    <row r="70" spans="1:8" ht="26.25" x14ac:dyDescent="0.3">
      <c r="A70" s="17" t="s">
        <v>17</v>
      </c>
      <c r="B70" s="18"/>
      <c r="C70" s="18"/>
      <c r="D70" s="19"/>
      <c r="E70" s="19"/>
      <c r="F70" s="19"/>
      <c r="G70" s="29"/>
      <c r="H70" s="39"/>
    </row>
    <row r="71" spans="1:8" ht="26.25" x14ac:dyDescent="0.3">
      <c r="A71" s="16" t="s">
        <v>28</v>
      </c>
      <c r="B71" s="16"/>
      <c r="C71" s="16"/>
      <c r="D71" s="16"/>
      <c r="E71" s="16"/>
      <c r="F71" s="16"/>
      <c r="G71" s="28"/>
      <c r="H71" s="38"/>
    </row>
    <row r="72" spans="1:8" ht="26.25" x14ac:dyDescent="0.3">
      <c r="A72" s="16" t="s">
        <v>22</v>
      </c>
      <c r="B72" s="16"/>
      <c r="C72" s="16"/>
      <c r="D72" s="16"/>
      <c r="E72" s="16"/>
      <c r="F72" s="16"/>
      <c r="G72" s="28"/>
      <c r="H72" s="38"/>
    </row>
    <row r="73" spans="1:8" ht="26.25" x14ac:dyDescent="0.3">
      <c r="A73" s="16" t="s">
        <v>23</v>
      </c>
      <c r="B73" s="16"/>
      <c r="C73" s="16"/>
      <c r="D73" s="16"/>
      <c r="E73" s="16"/>
      <c r="F73" s="16"/>
      <c r="G73" s="28"/>
      <c r="H73" s="38"/>
    </row>
  </sheetData>
  <mergeCells count="97">
    <mergeCell ref="F67:F68"/>
    <mergeCell ref="G67:G68"/>
    <mergeCell ref="H67:H68"/>
    <mergeCell ref="A65:A66"/>
    <mergeCell ref="B65:B66"/>
    <mergeCell ref="C65:C66"/>
    <mergeCell ref="D65:D66"/>
    <mergeCell ref="A67:A68"/>
    <mergeCell ref="B67:B68"/>
    <mergeCell ref="C67:C68"/>
    <mergeCell ref="D67:D68"/>
    <mergeCell ref="E67:E68"/>
    <mergeCell ref="E65:E66"/>
    <mergeCell ref="F65:F66"/>
    <mergeCell ref="G65:G66"/>
    <mergeCell ref="H65:H66"/>
    <mergeCell ref="A61:H61"/>
    <mergeCell ref="A63:A64"/>
    <mergeCell ref="B63:B64"/>
    <mergeCell ref="C63:C64"/>
    <mergeCell ref="D63:D64"/>
    <mergeCell ref="E63:E64"/>
    <mergeCell ref="F63:F64"/>
    <mergeCell ref="G63:G64"/>
    <mergeCell ref="H63:H64"/>
    <mergeCell ref="G57:G58"/>
    <mergeCell ref="H57:H58"/>
    <mergeCell ref="A59:A60"/>
    <mergeCell ref="B59:B60"/>
    <mergeCell ref="C59:C60"/>
    <mergeCell ref="D59:D60"/>
    <mergeCell ref="E59:E60"/>
    <mergeCell ref="F59:F60"/>
    <mergeCell ref="G59:G60"/>
    <mergeCell ref="H59:H60"/>
    <mergeCell ref="A57:A58"/>
    <mergeCell ref="B57:B58"/>
    <mergeCell ref="C57:C58"/>
    <mergeCell ref="D57:D58"/>
    <mergeCell ref="E57:E58"/>
    <mergeCell ref="F57:F58"/>
    <mergeCell ref="A53:H53"/>
    <mergeCell ref="A55:A56"/>
    <mergeCell ref="B55:B56"/>
    <mergeCell ref="C55:C56"/>
    <mergeCell ref="D55:D56"/>
    <mergeCell ref="E55:E56"/>
    <mergeCell ref="F55:F56"/>
    <mergeCell ref="G55:G56"/>
    <mergeCell ref="H55:H56"/>
    <mergeCell ref="G49:G50"/>
    <mergeCell ref="H49:H50"/>
    <mergeCell ref="A51:A52"/>
    <mergeCell ref="B51:B52"/>
    <mergeCell ref="C51:C52"/>
    <mergeCell ref="D51:D52"/>
    <mergeCell ref="E51:E52"/>
    <mergeCell ref="F51:F52"/>
    <mergeCell ref="G51:G52"/>
    <mergeCell ref="H51:H52"/>
    <mergeCell ref="A49:A50"/>
    <mergeCell ref="B49:B50"/>
    <mergeCell ref="C49:C50"/>
    <mergeCell ref="D49:D50"/>
    <mergeCell ref="E49:E50"/>
    <mergeCell ref="F49:F50"/>
    <mergeCell ref="A44:H44"/>
    <mergeCell ref="A45:H45"/>
    <mergeCell ref="A47:A48"/>
    <mergeCell ref="B47:B48"/>
    <mergeCell ref="C47:C48"/>
    <mergeCell ref="D47:D48"/>
    <mergeCell ref="E47:E48"/>
    <mergeCell ref="F47:F48"/>
    <mergeCell ref="G47:G48"/>
    <mergeCell ref="H47:H48"/>
    <mergeCell ref="A31:A33"/>
    <mergeCell ref="B31:B33"/>
    <mergeCell ref="A12:H12"/>
    <mergeCell ref="A20:A22"/>
    <mergeCell ref="B20:B22"/>
    <mergeCell ref="A17:A19"/>
    <mergeCell ref="A28:A30"/>
    <mergeCell ref="B28:B30"/>
    <mergeCell ref="A14:A16"/>
    <mergeCell ref="B14:B16"/>
    <mergeCell ref="B17:B19"/>
    <mergeCell ref="A25:A27"/>
    <mergeCell ref="B25:B27"/>
    <mergeCell ref="A23:H23"/>
    <mergeCell ref="A1:H1"/>
    <mergeCell ref="A6:A8"/>
    <mergeCell ref="B6:B8"/>
    <mergeCell ref="A9:A11"/>
    <mergeCell ref="B9:B11"/>
    <mergeCell ref="A3:A5"/>
    <mergeCell ref="B3:B5"/>
  </mergeCells>
  <phoneticPr fontId="2" type="noConversion"/>
  <pageMargins left="0.7" right="0.7" top="0.75" bottom="0.75" header="0.3" footer="0.3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74"/>
  <sheetViews>
    <sheetView zoomScale="145" zoomScaleNormal="145" workbookViewId="0">
      <selection activeCell="B1" sqref="B1:I34"/>
    </sheetView>
  </sheetViews>
  <sheetFormatPr defaultRowHeight="16.5" x14ac:dyDescent="0.3"/>
  <cols>
    <col min="1" max="1" width="9.5" style="13" customWidth="1"/>
    <col min="2" max="2" width="9.625" style="13" customWidth="1"/>
    <col min="3" max="3" width="9" style="13" customWidth="1"/>
    <col min="4" max="4" width="15.625" style="13" customWidth="1"/>
    <col min="5" max="5" width="15.75" style="13" customWidth="1"/>
    <col min="6" max="6" width="14.75" style="13" customWidth="1"/>
    <col min="7" max="7" width="13.25" style="13" customWidth="1"/>
    <col min="8" max="8" width="16" style="26" customWidth="1"/>
    <col min="9" max="9" width="17.25" style="36" customWidth="1"/>
    <col min="10" max="10" width="13.375" style="13" customWidth="1"/>
    <col min="11" max="16384" width="9" style="13"/>
  </cols>
  <sheetData>
    <row r="1" spans="2:10" ht="37.5" customHeight="1" x14ac:dyDescent="0.3">
      <c r="B1" s="165" t="s">
        <v>33</v>
      </c>
      <c r="C1" s="166"/>
      <c r="D1" s="166"/>
      <c r="E1" s="166"/>
      <c r="F1" s="166"/>
      <c r="G1" s="166"/>
      <c r="H1" s="166"/>
      <c r="I1" s="166"/>
    </row>
    <row r="2" spans="2:10" ht="16.5" customHeight="1" x14ac:dyDescent="0.3">
      <c r="B2" s="140" t="s">
        <v>29</v>
      </c>
      <c r="C2" s="141"/>
      <c r="D2" s="141"/>
      <c r="E2" s="141"/>
      <c r="F2" s="141"/>
      <c r="G2" s="141"/>
      <c r="H2" s="141"/>
      <c r="I2" s="142"/>
    </row>
    <row r="3" spans="2:10" ht="21" customHeight="1" x14ac:dyDescent="0.3">
      <c r="B3" s="32" t="s">
        <v>0</v>
      </c>
      <c r="C3" s="32" t="s">
        <v>1</v>
      </c>
      <c r="D3" s="32" t="s">
        <v>2</v>
      </c>
      <c r="E3" s="33" t="s">
        <v>3</v>
      </c>
      <c r="F3" s="33" t="s">
        <v>4</v>
      </c>
      <c r="G3" s="33" t="s">
        <v>5</v>
      </c>
      <c r="H3" s="25" t="s">
        <v>6</v>
      </c>
      <c r="I3" s="10" t="s">
        <v>7</v>
      </c>
      <c r="J3" s="14"/>
    </row>
    <row r="4" spans="2:10" ht="30" customHeight="1" x14ac:dyDescent="0.3">
      <c r="B4" s="134" t="s">
        <v>8</v>
      </c>
      <c r="C4" s="137">
        <v>52640</v>
      </c>
      <c r="D4" s="33" t="s">
        <v>9</v>
      </c>
      <c r="E4" s="41">
        <f>C4*30</f>
        <v>1579200</v>
      </c>
      <c r="F4" s="42">
        <f>E4*80%</f>
        <v>1263360</v>
      </c>
      <c r="G4" s="42">
        <f>E4*20%</f>
        <v>315840</v>
      </c>
      <c r="H4" s="43">
        <f>9000*30</f>
        <v>270000</v>
      </c>
      <c r="I4" s="44">
        <f>G4+H4</f>
        <v>585840</v>
      </c>
      <c r="J4" s="34"/>
    </row>
    <row r="5" spans="2:10" ht="30" customHeight="1" x14ac:dyDescent="0.3">
      <c r="B5" s="135"/>
      <c r="C5" s="138"/>
      <c r="D5" s="40" t="s">
        <v>34</v>
      </c>
      <c r="E5" s="41">
        <f>C4*31</f>
        <v>1631840</v>
      </c>
      <c r="F5" s="42">
        <f t="shared" ref="F5:F11" si="0">E5*80%</f>
        <v>1305472</v>
      </c>
      <c r="G5" s="42">
        <f t="shared" ref="G5:G11" si="1">E5*20%</f>
        <v>326368</v>
      </c>
      <c r="H5" s="43">
        <f>9000*31</f>
        <v>279000</v>
      </c>
      <c r="I5" s="44">
        <f t="shared" ref="I5:I12" si="2">G5+H5</f>
        <v>605368</v>
      </c>
      <c r="J5" s="34"/>
    </row>
    <row r="6" spans="2:10" ht="30" customHeight="1" x14ac:dyDescent="0.3">
      <c r="B6" s="136"/>
      <c r="C6" s="139"/>
      <c r="D6" s="32" t="s">
        <v>25</v>
      </c>
      <c r="E6" s="41">
        <f>C4*28</f>
        <v>1473920</v>
      </c>
      <c r="F6" s="42">
        <f>E6*80%</f>
        <v>1179136</v>
      </c>
      <c r="G6" s="42">
        <f>E6*20%</f>
        <v>294784</v>
      </c>
      <c r="H6" s="43">
        <f>9000*28</f>
        <v>252000</v>
      </c>
      <c r="I6" s="44">
        <f>G6+H6</f>
        <v>546784</v>
      </c>
      <c r="J6" s="34"/>
    </row>
    <row r="7" spans="2:10" ht="30" customHeight="1" x14ac:dyDescent="0.3">
      <c r="B7" s="132" t="s">
        <v>11</v>
      </c>
      <c r="C7" s="137">
        <v>48850</v>
      </c>
      <c r="D7" s="33" t="s">
        <v>9</v>
      </c>
      <c r="E7" s="41">
        <f>C7*30</f>
        <v>1465500</v>
      </c>
      <c r="F7" s="42">
        <f t="shared" si="0"/>
        <v>1172400</v>
      </c>
      <c r="G7" s="42">
        <f t="shared" si="1"/>
        <v>293100</v>
      </c>
      <c r="H7" s="43">
        <f>9000*30</f>
        <v>270000</v>
      </c>
      <c r="I7" s="44">
        <f t="shared" si="2"/>
        <v>563100</v>
      </c>
      <c r="J7" s="34"/>
    </row>
    <row r="8" spans="2:10" ht="30" customHeight="1" x14ac:dyDescent="0.3">
      <c r="B8" s="132"/>
      <c r="C8" s="138"/>
      <c r="D8" s="32" t="s">
        <v>10</v>
      </c>
      <c r="E8" s="41">
        <v>1514350</v>
      </c>
      <c r="F8" s="42">
        <f t="shared" si="0"/>
        <v>1211480</v>
      </c>
      <c r="G8" s="42">
        <f t="shared" si="1"/>
        <v>302870</v>
      </c>
      <c r="H8" s="43">
        <f>9000*31</f>
        <v>279000</v>
      </c>
      <c r="I8" s="44">
        <f t="shared" si="2"/>
        <v>581870</v>
      </c>
      <c r="J8" s="34"/>
    </row>
    <row r="9" spans="2:10" ht="30" customHeight="1" x14ac:dyDescent="0.3">
      <c r="B9" s="132"/>
      <c r="C9" s="139"/>
      <c r="D9" s="32" t="s">
        <v>25</v>
      </c>
      <c r="E9" s="41">
        <v>1367800</v>
      </c>
      <c r="F9" s="42">
        <f>E9*80%</f>
        <v>1094240</v>
      </c>
      <c r="G9" s="42">
        <f>E9*20%</f>
        <v>273560</v>
      </c>
      <c r="H9" s="43">
        <f>9000*28</f>
        <v>252000</v>
      </c>
      <c r="I9" s="44">
        <f>G9+H9</f>
        <v>525560</v>
      </c>
      <c r="J9" s="34"/>
    </row>
    <row r="10" spans="2:10" ht="30" customHeight="1" x14ac:dyDescent="0.3">
      <c r="B10" s="132" t="s">
        <v>12</v>
      </c>
      <c r="C10" s="133">
        <v>45050</v>
      </c>
      <c r="D10" s="33" t="s">
        <v>9</v>
      </c>
      <c r="E10" s="41">
        <f>C10*30</f>
        <v>1351500</v>
      </c>
      <c r="F10" s="42">
        <f t="shared" si="0"/>
        <v>1081200</v>
      </c>
      <c r="G10" s="42">
        <f t="shared" si="1"/>
        <v>270300</v>
      </c>
      <c r="H10" s="43">
        <f>9000*30</f>
        <v>270000</v>
      </c>
      <c r="I10" s="44">
        <f t="shared" si="2"/>
        <v>540300</v>
      </c>
      <c r="J10" s="34"/>
    </row>
    <row r="11" spans="2:10" ht="30" customHeight="1" x14ac:dyDescent="0.3">
      <c r="B11" s="132"/>
      <c r="C11" s="133"/>
      <c r="D11" s="32" t="s">
        <v>10</v>
      </c>
      <c r="E11" s="41">
        <f>C10*31</f>
        <v>1396550</v>
      </c>
      <c r="F11" s="42">
        <f t="shared" si="0"/>
        <v>1117240</v>
      </c>
      <c r="G11" s="42">
        <f t="shared" si="1"/>
        <v>279310</v>
      </c>
      <c r="H11" s="43">
        <f>9000*31</f>
        <v>279000</v>
      </c>
      <c r="I11" s="44">
        <f t="shared" si="2"/>
        <v>558310</v>
      </c>
      <c r="J11" s="34"/>
    </row>
    <row r="12" spans="2:10" ht="37.5" customHeight="1" x14ac:dyDescent="0.3">
      <c r="B12" s="132"/>
      <c r="C12" s="132"/>
      <c r="D12" s="32" t="s">
        <v>25</v>
      </c>
      <c r="E12" s="41">
        <v>1261400</v>
      </c>
      <c r="F12" s="42">
        <f>E12*80%</f>
        <v>1009120</v>
      </c>
      <c r="G12" s="42">
        <f>E12*20%</f>
        <v>252280</v>
      </c>
      <c r="H12" s="43">
        <f>9000*28</f>
        <v>252000</v>
      </c>
      <c r="I12" s="44">
        <f t="shared" si="2"/>
        <v>504280</v>
      </c>
      <c r="J12" s="34"/>
    </row>
    <row r="13" spans="2:10" ht="17.25" customHeight="1" x14ac:dyDescent="0.3">
      <c r="B13" s="140" t="s">
        <v>35</v>
      </c>
      <c r="C13" s="141"/>
      <c r="D13" s="141"/>
      <c r="E13" s="141"/>
      <c r="F13" s="141"/>
      <c r="G13" s="141"/>
      <c r="H13" s="141"/>
      <c r="I13" s="142"/>
    </row>
    <row r="14" spans="2:10" ht="20.25" customHeight="1" x14ac:dyDescent="0.3">
      <c r="B14" s="32" t="s">
        <v>0</v>
      </c>
      <c r="C14" s="32" t="s">
        <v>1</v>
      </c>
      <c r="D14" s="32" t="s">
        <v>2</v>
      </c>
      <c r="E14" s="33" t="s">
        <v>3</v>
      </c>
      <c r="F14" s="33" t="s">
        <v>4</v>
      </c>
      <c r="G14" s="33" t="s">
        <v>5</v>
      </c>
      <c r="H14" s="25" t="s">
        <v>6</v>
      </c>
      <c r="I14" s="10" t="s">
        <v>7</v>
      </c>
    </row>
    <row r="15" spans="2:10" ht="30" customHeight="1" x14ac:dyDescent="0.3">
      <c r="B15" s="134" t="s">
        <v>8</v>
      </c>
      <c r="C15" s="137">
        <v>52640</v>
      </c>
      <c r="D15" s="33" t="s">
        <v>9</v>
      </c>
      <c r="E15" s="41">
        <f>C15*30</f>
        <v>1579200</v>
      </c>
      <c r="F15" s="42">
        <f>E15*90%</f>
        <v>1421280</v>
      </c>
      <c r="G15" s="44">
        <f>E15*10%</f>
        <v>157920</v>
      </c>
      <c r="H15" s="43">
        <f>9000*30</f>
        <v>270000</v>
      </c>
      <c r="I15" s="44">
        <f>G15+H15</f>
        <v>427920</v>
      </c>
      <c r="J15" s="15"/>
    </row>
    <row r="16" spans="2:10" ht="30" customHeight="1" x14ac:dyDescent="0.3">
      <c r="B16" s="135"/>
      <c r="C16" s="138"/>
      <c r="D16" s="32" t="s">
        <v>10</v>
      </c>
      <c r="E16" s="41">
        <f>C15*31</f>
        <v>1631840</v>
      </c>
      <c r="F16" s="42">
        <f t="shared" ref="F16:F22" si="3">E16*90%</f>
        <v>1468656</v>
      </c>
      <c r="G16" s="44">
        <f t="shared" ref="G16:G22" si="4">E16*10%</f>
        <v>163184</v>
      </c>
      <c r="H16" s="43">
        <f>9000*31</f>
        <v>279000</v>
      </c>
      <c r="I16" s="44">
        <f t="shared" ref="I16:I21" si="5">G16+H16</f>
        <v>442184</v>
      </c>
      <c r="J16" s="15"/>
    </row>
    <row r="17" spans="2:10" ht="30" customHeight="1" x14ac:dyDescent="0.3">
      <c r="B17" s="136"/>
      <c r="C17" s="139"/>
      <c r="D17" s="32" t="s">
        <v>25</v>
      </c>
      <c r="E17" s="41">
        <f>C15*28</f>
        <v>1473920</v>
      </c>
      <c r="F17" s="42">
        <f>E17*90%</f>
        <v>1326528</v>
      </c>
      <c r="G17" s="44">
        <f>E17*10%</f>
        <v>147392</v>
      </c>
      <c r="H17" s="43">
        <f>9000*28</f>
        <v>252000</v>
      </c>
      <c r="I17" s="44">
        <f>G17+H17</f>
        <v>399392</v>
      </c>
      <c r="J17" s="15"/>
    </row>
    <row r="18" spans="2:10" ht="30" customHeight="1" x14ac:dyDescent="0.3">
      <c r="B18" s="134" t="s">
        <v>11</v>
      </c>
      <c r="C18" s="137">
        <v>48850</v>
      </c>
      <c r="D18" s="33" t="s">
        <v>9</v>
      </c>
      <c r="E18" s="41">
        <f>C18*30</f>
        <v>1465500</v>
      </c>
      <c r="F18" s="42">
        <f t="shared" si="3"/>
        <v>1318950</v>
      </c>
      <c r="G18" s="44">
        <f t="shared" si="4"/>
        <v>146550</v>
      </c>
      <c r="H18" s="43">
        <f>9000*30</f>
        <v>270000</v>
      </c>
      <c r="I18" s="44">
        <f t="shared" si="5"/>
        <v>416550</v>
      </c>
      <c r="J18" s="15"/>
    </row>
    <row r="19" spans="2:10" ht="30" customHeight="1" x14ac:dyDescent="0.3">
      <c r="B19" s="135"/>
      <c r="C19" s="138"/>
      <c r="D19" s="32" t="s">
        <v>10</v>
      </c>
      <c r="E19" s="41">
        <v>1514350</v>
      </c>
      <c r="F19" s="42">
        <f t="shared" si="3"/>
        <v>1362915</v>
      </c>
      <c r="G19" s="44">
        <f t="shared" si="4"/>
        <v>151435</v>
      </c>
      <c r="H19" s="43">
        <f>9000*31</f>
        <v>279000</v>
      </c>
      <c r="I19" s="44">
        <f t="shared" si="5"/>
        <v>430435</v>
      </c>
      <c r="J19" s="15"/>
    </row>
    <row r="20" spans="2:10" ht="30" customHeight="1" x14ac:dyDescent="0.3">
      <c r="B20" s="136"/>
      <c r="C20" s="139"/>
      <c r="D20" s="32" t="s">
        <v>25</v>
      </c>
      <c r="E20" s="41">
        <v>1367800</v>
      </c>
      <c r="F20" s="42">
        <f>E20*90%</f>
        <v>1231020</v>
      </c>
      <c r="G20" s="44">
        <f>E20*10%</f>
        <v>136780</v>
      </c>
      <c r="H20" s="43">
        <f>9000*28</f>
        <v>252000</v>
      </c>
      <c r="I20" s="44">
        <f>G20+H20</f>
        <v>388780</v>
      </c>
      <c r="J20" s="15"/>
    </row>
    <row r="21" spans="2:10" ht="30" customHeight="1" x14ac:dyDescent="0.3">
      <c r="B21" s="132" t="s">
        <v>12</v>
      </c>
      <c r="C21" s="133">
        <v>45050</v>
      </c>
      <c r="D21" s="33" t="s">
        <v>9</v>
      </c>
      <c r="E21" s="41">
        <f>C21*30</f>
        <v>1351500</v>
      </c>
      <c r="F21" s="42">
        <f t="shared" si="3"/>
        <v>1216350</v>
      </c>
      <c r="G21" s="44">
        <f t="shared" si="4"/>
        <v>135150</v>
      </c>
      <c r="H21" s="43">
        <f>9000*30</f>
        <v>270000</v>
      </c>
      <c r="I21" s="44">
        <f t="shared" si="5"/>
        <v>405150</v>
      </c>
      <c r="J21" s="15"/>
    </row>
    <row r="22" spans="2:10" ht="30" customHeight="1" x14ac:dyDescent="0.3">
      <c r="B22" s="132"/>
      <c r="C22" s="133"/>
      <c r="D22" s="32" t="s">
        <v>10</v>
      </c>
      <c r="E22" s="41">
        <f>C21*31</f>
        <v>1396550</v>
      </c>
      <c r="F22" s="42">
        <f t="shared" si="3"/>
        <v>1256895</v>
      </c>
      <c r="G22" s="44">
        <f t="shared" si="4"/>
        <v>139655</v>
      </c>
      <c r="H22" s="43">
        <f>9000*31</f>
        <v>279000</v>
      </c>
      <c r="I22" s="44">
        <f>G22+H22</f>
        <v>418655</v>
      </c>
      <c r="J22" s="15"/>
    </row>
    <row r="23" spans="2:10" ht="30" customHeight="1" x14ac:dyDescent="0.3">
      <c r="B23" s="132"/>
      <c r="C23" s="132"/>
      <c r="D23" s="32" t="s">
        <v>25</v>
      </c>
      <c r="E23" s="41">
        <v>1261400</v>
      </c>
      <c r="F23" s="42">
        <f>E23*90%</f>
        <v>1135260</v>
      </c>
      <c r="G23" s="44">
        <f>E23*10%</f>
        <v>126140</v>
      </c>
      <c r="H23" s="43">
        <f>9000*28</f>
        <v>252000</v>
      </c>
      <c r="I23" s="44">
        <f>G23+H23</f>
        <v>378140</v>
      </c>
      <c r="J23" s="15"/>
    </row>
    <row r="24" spans="2:10" ht="17.25" customHeight="1" x14ac:dyDescent="0.3">
      <c r="B24" s="140" t="s">
        <v>14</v>
      </c>
      <c r="C24" s="141"/>
      <c r="D24" s="141"/>
      <c r="E24" s="141"/>
      <c r="F24" s="141"/>
      <c r="G24" s="141"/>
      <c r="H24" s="141"/>
      <c r="I24" s="142"/>
    </row>
    <row r="25" spans="2:10" ht="19.5" customHeight="1" x14ac:dyDescent="0.3">
      <c r="B25" s="32" t="s">
        <v>0</v>
      </c>
      <c r="C25" s="32" t="s">
        <v>1</v>
      </c>
      <c r="D25" s="32" t="s">
        <v>2</v>
      </c>
      <c r="E25" s="33" t="s">
        <v>3</v>
      </c>
      <c r="F25" s="33" t="s">
        <v>4</v>
      </c>
      <c r="G25" s="33" t="s">
        <v>5</v>
      </c>
      <c r="H25" s="25" t="s">
        <v>6</v>
      </c>
      <c r="I25" s="10" t="s">
        <v>7</v>
      </c>
    </row>
    <row r="26" spans="2:10" ht="30" customHeight="1" x14ac:dyDescent="0.3">
      <c r="B26" s="134" t="s">
        <v>8</v>
      </c>
      <c r="C26" s="137">
        <v>52640</v>
      </c>
      <c r="D26" s="33" t="s">
        <v>9</v>
      </c>
      <c r="E26" s="41">
        <f>C26*30</f>
        <v>1579200</v>
      </c>
      <c r="F26" s="44">
        <f t="shared" ref="F26:F34" si="6">E26</f>
        <v>1579200</v>
      </c>
      <c r="G26" s="44">
        <v>0</v>
      </c>
      <c r="H26" s="43">
        <f>9000*30</f>
        <v>270000</v>
      </c>
      <c r="I26" s="43">
        <f>H26</f>
        <v>270000</v>
      </c>
    </row>
    <row r="27" spans="2:10" ht="30" customHeight="1" x14ac:dyDescent="0.3">
      <c r="B27" s="135"/>
      <c r="C27" s="138"/>
      <c r="D27" s="32" t="s">
        <v>10</v>
      </c>
      <c r="E27" s="41">
        <f>C26*31</f>
        <v>1631840</v>
      </c>
      <c r="F27" s="44">
        <f t="shared" si="6"/>
        <v>1631840</v>
      </c>
      <c r="G27" s="44">
        <v>0</v>
      </c>
      <c r="H27" s="43">
        <f>9000*31</f>
        <v>279000</v>
      </c>
      <c r="I27" s="43">
        <f t="shared" ref="I27:I34" si="7">H27</f>
        <v>279000</v>
      </c>
    </row>
    <row r="28" spans="2:10" ht="30" customHeight="1" x14ac:dyDescent="0.3">
      <c r="B28" s="136"/>
      <c r="C28" s="139"/>
      <c r="D28" s="32" t="s">
        <v>25</v>
      </c>
      <c r="E28" s="41">
        <f>C26*28</f>
        <v>1473920</v>
      </c>
      <c r="F28" s="44">
        <f t="shared" si="6"/>
        <v>1473920</v>
      </c>
      <c r="G28" s="44">
        <v>0</v>
      </c>
      <c r="H28" s="43">
        <f>9000*28</f>
        <v>252000</v>
      </c>
      <c r="I28" s="43">
        <f t="shared" si="7"/>
        <v>252000</v>
      </c>
    </row>
    <row r="29" spans="2:10" ht="30" customHeight="1" x14ac:dyDescent="0.3">
      <c r="B29" s="134" t="s">
        <v>11</v>
      </c>
      <c r="C29" s="137">
        <v>48850</v>
      </c>
      <c r="D29" s="33" t="s">
        <v>9</v>
      </c>
      <c r="E29" s="41">
        <f>C29*30</f>
        <v>1465500</v>
      </c>
      <c r="F29" s="44">
        <f t="shared" si="6"/>
        <v>1465500</v>
      </c>
      <c r="G29" s="44">
        <v>0</v>
      </c>
      <c r="H29" s="43">
        <f>9000*30</f>
        <v>270000</v>
      </c>
      <c r="I29" s="43">
        <f t="shared" si="7"/>
        <v>270000</v>
      </c>
    </row>
    <row r="30" spans="2:10" ht="30" customHeight="1" x14ac:dyDescent="0.3">
      <c r="B30" s="135"/>
      <c r="C30" s="138"/>
      <c r="D30" s="32" t="s">
        <v>10</v>
      </c>
      <c r="E30" s="41">
        <v>1514350</v>
      </c>
      <c r="F30" s="44">
        <f t="shared" si="6"/>
        <v>1514350</v>
      </c>
      <c r="G30" s="44">
        <v>0</v>
      </c>
      <c r="H30" s="43">
        <f>9000*31</f>
        <v>279000</v>
      </c>
      <c r="I30" s="43">
        <f t="shared" si="7"/>
        <v>279000</v>
      </c>
    </row>
    <row r="31" spans="2:10" ht="30" customHeight="1" x14ac:dyDescent="0.3">
      <c r="B31" s="136"/>
      <c r="C31" s="139"/>
      <c r="D31" s="32" t="s">
        <v>25</v>
      </c>
      <c r="E31" s="41">
        <v>1367800</v>
      </c>
      <c r="F31" s="44">
        <f t="shared" si="6"/>
        <v>1367800</v>
      </c>
      <c r="G31" s="44">
        <v>0</v>
      </c>
      <c r="H31" s="43">
        <f>9000*28</f>
        <v>252000</v>
      </c>
      <c r="I31" s="43">
        <f t="shared" si="7"/>
        <v>252000</v>
      </c>
    </row>
    <row r="32" spans="2:10" ht="30" customHeight="1" x14ac:dyDescent="0.3">
      <c r="B32" s="132" t="s">
        <v>12</v>
      </c>
      <c r="C32" s="133">
        <v>45050</v>
      </c>
      <c r="D32" s="33" t="s">
        <v>9</v>
      </c>
      <c r="E32" s="41">
        <f>C32*30</f>
        <v>1351500</v>
      </c>
      <c r="F32" s="44">
        <f t="shared" si="6"/>
        <v>1351500</v>
      </c>
      <c r="G32" s="44">
        <v>0</v>
      </c>
      <c r="H32" s="43">
        <f>9000*30</f>
        <v>270000</v>
      </c>
      <c r="I32" s="43">
        <f t="shared" si="7"/>
        <v>270000</v>
      </c>
    </row>
    <row r="33" spans="2:10" ht="30" customHeight="1" x14ac:dyDescent="0.3">
      <c r="B33" s="132"/>
      <c r="C33" s="133"/>
      <c r="D33" s="32" t="s">
        <v>10</v>
      </c>
      <c r="E33" s="41">
        <f>C32*31</f>
        <v>1396550</v>
      </c>
      <c r="F33" s="44">
        <f t="shared" si="6"/>
        <v>1396550</v>
      </c>
      <c r="G33" s="44">
        <v>0</v>
      </c>
      <c r="H33" s="43">
        <f>9000*31</f>
        <v>279000</v>
      </c>
      <c r="I33" s="43">
        <f t="shared" si="7"/>
        <v>279000</v>
      </c>
    </row>
    <row r="34" spans="2:10" ht="30" customHeight="1" x14ac:dyDescent="0.3">
      <c r="B34" s="132"/>
      <c r="C34" s="132"/>
      <c r="D34" s="32" t="s">
        <v>25</v>
      </c>
      <c r="E34" s="41">
        <v>1261400</v>
      </c>
      <c r="F34" s="44">
        <f t="shared" si="6"/>
        <v>1261400</v>
      </c>
      <c r="G34" s="44">
        <v>0</v>
      </c>
      <c r="H34" s="43">
        <f>9000*28</f>
        <v>252000</v>
      </c>
      <c r="I34" s="43">
        <f t="shared" si="7"/>
        <v>252000</v>
      </c>
    </row>
    <row r="35" spans="2:10" ht="33.75" customHeight="1" x14ac:dyDescent="0.3">
      <c r="B35" s="11" t="s">
        <v>16</v>
      </c>
    </row>
    <row r="36" spans="2:10" ht="33.75" customHeight="1" x14ac:dyDescent="0.3">
      <c r="B36" s="12" t="s">
        <v>15</v>
      </c>
    </row>
    <row r="45" spans="2:10" ht="26.25" x14ac:dyDescent="0.3">
      <c r="B45" s="143" t="s">
        <v>31</v>
      </c>
      <c r="C45" s="144"/>
      <c r="D45" s="144"/>
      <c r="E45" s="144"/>
      <c r="F45" s="144"/>
      <c r="G45" s="144"/>
      <c r="H45" s="144"/>
      <c r="I45" s="145"/>
    </row>
    <row r="46" spans="2:10" ht="26.25" x14ac:dyDescent="0.3">
      <c r="B46" s="164" t="s">
        <v>32</v>
      </c>
      <c r="C46" s="147"/>
      <c r="D46" s="147"/>
      <c r="E46" s="147"/>
      <c r="F46" s="147"/>
      <c r="G46" s="147"/>
      <c r="H46" s="147"/>
      <c r="I46" s="148"/>
    </row>
    <row r="47" spans="2:10" ht="26.25" x14ac:dyDescent="0.3">
      <c r="B47" s="30" t="s">
        <v>0</v>
      </c>
      <c r="C47" s="30" t="s">
        <v>1</v>
      </c>
      <c r="D47" s="30" t="s">
        <v>2</v>
      </c>
      <c r="E47" s="31" t="s">
        <v>3</v>
      </c>
      <c r="F47" s="31" t="s">
        <v>4</v>
      </c>
      <c r="G47" s="31" t="s">
        <v>5</v>
      </c>
      <c r="H47" s="27" t="s">
        <v>6</v>
      </c>
      <c r="I47" s="37" t="s">
        <v>7</v>
      </c>
      <c r="J47" s="14"/>
    </row>
    <row r="48" spans="2:10" x14ac:dyDescent="0.3">
      <c r="B48" s="149" t="s">
        <v>8</v>
      </c>
      <c r="C48" s="150">
        <v>43590</v>
      </c>
      <c r="D48" s="151" t="s">
        <v>19</v>
      </c>
      <c r="E48" s="153">
        <f>C48*15</f>
        <v>653850</v>
      </c>
      <c r="F48" s="155">
        <f>E48*85%</f>
        <v>555772.5</v>
      </c>
      <c r="G48" s="155">
        <f>E48*15%</f>
        <v>98077.5</v>
      </c>
      <c r="H48" s="155">
        <f>9000*15</f>
        <v>135000</v>
      </c>
      <c r="I48" s="157">
        <f>G48+H48</f>
        <v>233077.5</v>
      </c>
      <c r="J48" s="14"/>
    </row>
    <row r="49" spans="2:10" x14ac:dyDescent="0.3">
      <c r="B49" s="149"/>
      <c r="C49" s="149"/>
      <c r="D49" s="152"/>
      <c r="E49" s="154"/>
      <c r="F49" s="156"/>
      <c r="G49" s="156"/>
      <c r="H49" s="156"/>
      <c r="I49" s="158"/>
      <c r="J49" s="14"/>
    </row>
    <row r="50" spans="2:10" ht="16.5" customHeight="1" x14ac:dyDescent="0.3">
      <c r="B50" s="149" t="s">
        <v>11</v>
      </c>
      <c r="C50" s="150">
        <v>40380</v>
      </c>
      <c r="D50" s="151" t="s">
        <v>19</v>
      </c>
      <c r="E50" s="153">
        <f>C50*15</f>
        <v>605700</v>
      </c>
      <c r="F50" s="155">
        <f t="shared" ref="F50" si="8">E50*85%</f>
        <v>514845</v>
      </c>
      <c r="G50" s="155">
        <f>E50*15%</f>
        <v>90855</v>
      </c>
      <c r="H50" s="155">
        <f t="shared" ref="H50" si="9">9000*15</f>
        <v>135000</v>
      </c>
      <c r="I50" s="157">
        <f t="shared" ref="I50" si="10">G50+H50</f>
        <v>225855</v>
      </c>
    </row>
    <row r="51" spans="2:10" ht="16.5" customHeight="1" x14ac:dyDescent="0.3">
      <c r="B51" s="149"/>
      <c r="C51" s="149"/>
      <c r="D51" s="152"/>
      <c r="E51" s="154"/>
      <c r="F51" s="156"/>
      <c r="G51" s="156"/>
      <c r="H51" s="156"/>
      <c r="I51" s="158"/>
    </row>
    <row r="52" spans="2:10" ht="16.5" customHeight="1" x14ac:dyDescent="0.3">
      <c r="B52" s="149" t="s">
        <v>12</v>
      </c>
      <c r="C52" s="150">
        <v>37290</v>
      </c>
      <c r="D52" s="151" t="s">
        <v>19</v>
      </c>
      <c r="E52" s="153">
        <f>C52*15</f>
        <v>559350</v>
      </c>
      <c r="F52" s="155">
        <f t="shared" ref="F52" si="11">E52*85%</f>
        <v>475447.5</v>
      </c>
      <c r="G52" s="155">
        <f>E52*15%</f>
        <v>83902.5</v>
      </c>
      <c r="H52" s="155">
        <f t="shared" ref="H52" si="12">9000*15</f>
        <v>135000</v>
      </c>
      <c r="I52" s="157">
        <f>G52+H52</f>
        <v>218902.5</v>
      </c>
    </row>
    <row r="53" spans="2:10" ht="16.5" customHeight="1" x14ac:dyDescent="0.3">
      <c r="B53" s="149"/>
      <c r="C53" s="149"/>
      <c r="D53" s="152"/>
      <c r="E53" s="154"/>
      <c r="F53" s="156"/>
      <c r="G53" s="156"/>
      <c r="H53" s="156"/>
      <c r="I53" s="158"/>
    </row>
    <row r="54" spans="2:10" ht="26.25" x14ac:dyDescent="0.3">
      <c r="B54" s="159" t="s">
        <v>20</v>
      </c>
      <c r="C54" s="160"/>
      <c r="D54" s="160"/>
      <c r="E54" s="160"/>
      <c r="F54" s="160"/>
      <c r="G54" s="160"/>
      <c r="H54" s="160"/>
      <c r="I54" s="161"/>
    </row>
    <row r="55" spans="2:10" ht="26.25" x14ac:dyDescent="0.3">
      <c r="B55" s="30" t="s">
        <v>0</v>
      </c>
      <c r="C55" s="30" t="s">
        <v>1</v>
      </c>
      <c r="D55" s="30" t="s">
        <v>2</v>
      </c>
      <c r="E55" s="31" t="s">
        <v>3</v>
      </c>
      <c r="F55" s="31" t="s">
        <v>4</v>
      </c>
      <c r="G55" s="31" t="s">
        <v>5</v>
      </c>
      <c r="H55" s="27" t="s">
        <v>6</v>
      </c>
      <c r="I55" s="37" t="s">
        <v>7</v>
      </c>
    </row>
    <row r="56" spans="2:10" ht="16.5" customHeight="1" x14ac:dyDescent="0.3">
      <c r="B56" s="149" t="s">
        <v>8</v>
      </c>
      <c r="C56" s="150">
        <v>43590</v>
      </c>
      <c r="D56" s="151" t="s">
        <v>19</v>
      </c>
      <c r="E56" s="153">
        <f>C56*15</f>
        <v>653850</v>
      </c>
      <c r="F56" s="155">
        <f>E56*92.5%</f>
        <v>604811.25</v>
      </c>
      <c r="G56" s="155">
        <f>E56*7.5%</f>
        <v>49038.75</v>
      </c>
      <c r="H56" s="155">
        <f t="shared" ref="H56" si="13">9000*15</f>
        <v>135000</v>
      </c>
      <c r="I56" s="157">
        <f>G56+H56</f>
        <v>184038.75</v>
      </c>
      <c r="J56" s="15"/>
    </row>
    <row r="57" spans="2:10" ht="16.5" customHeight="1" x14ac:dyDescent="0.3">
      <c r="B57" s="149"/>
      <c r="C57" s="149"/>
      <c r="D57" s="152"/>
      <c r="E57" s="154"/>
      <c r="F57" s="156"/>
      <c r="G57" s="156"/>
      <c r="H57" s="156"/>
      <c r="I57" s="158"/>
    </row>
    <row r="58" spans="2:10" ht="16.5" customHeight="1" x14ac:dyDescent="0.3">
      <c r="B58" s="149" t="s">
        <v>11</v>
      </c>
      <c r="C58" s="150">
        <v>40380</v>
      </c>
      <c r="D58" s="151" t="s">
        <v>19</v>
      </c>
      <c r="E58" s="153">
        <f>C58*15</f>
        <v>605700</v>
      </c>
      <c r="F58" s="155">
        <f>E58*92.5%</f>
        <v>560272.5</v>
      </c>
      <c r="G58" s="155">
        <f>E58*7.5%</f>
        <v>45427.5</v>
      </c>
      <c r="H58" s="155">
        <f t="shared" ref="H58" si="14">9000*15</f>
        <v>135000</v>
      </c>
      <c r="I58" s="157">
        <f t="shared" ref="I58" si="15">G58+H58</f>
        <v>180427.5</v>
      </c>
    </row>
    <row r="59" spans="2:10" ht="16.5" customHeight="1" x14ac:dyDescent="0.3">
      <c r="B59" s="149"/>
      <c r="C59" s="149"/>
      <c r="D59" s="152"/>
      <c r="E59" s="154"/>
      <c r="F59" s="156"/>
      <c r="G59" s="156"/>
      <c r="H59" s="156"/>
      <c r="I59" s="158"/>
    </row>
    <row r="60" spans="2:10" ht="16.5" customHeight="1" x14ac:dyDescent="0.3">
      <c r="B60" s="149" t="s">
        <v>12</v>
      </c>
      <c r="C60" s="150">
        <v>37290</v>
      </c>
      <c r="D60" s="151" t="s">
        <v>19</v>
      </c>
      <c r="E60" s="153">
        <f>C60*15</f>
        <v>559350</v>
      </c>
      <c r="F60" s="155">
        <f>E60*92.5%</f>
        <v>517398.75</v>
      </c>
      <c r="G60" s="155">
        <f>E60*7.5%</f>
        <v>41951.25</v>
      </c>
      <c r="H60" s="155">
        <f t="shared" ref="H60" si="16">9000*15</f>
        <v>135000</v>
      </c>
      <c r="I60" s="157">
        <f>G60+H60</f>
        <v>176951.25</v>
      </c>
    </row>
    <row r="61" spans="2:10" ht="16.5" customHeight="1" x14ac:dyDescent="0.3">
      <c r="B61" s="149"/>
      <c r="C61" s="149"/>
      <c r="D61" s="152"/>
      <c r="E61" s="154"/>
      <c r="F61" s="156"/>
      <c r="G61" s="156"/>
      <c r="H61" s="156"/>
      <c r="I61" s="158"/>
    </row>
    <row r="62" spans="2:10" ht="26.25" x14ac:dyDescent="0.3">
      <c r="B62" s="159" t="s">
        <v>14</v>
      </c>
      <c r="C62" s="160"/>
      <c r="D62" s="160"/>
      <c r="E62" s="160"/>
      <c r="F62" s="160"/>
      <c r="G62" s="160"/>
      <c r="H62" s="160"/>
      <c r="I62" s="161"/>
    </row>
    <row r="63" spans="2:10" ht="26.25" x14ac:dyDescent="0.3">
      <c r="B63" s="30" t="s">
        <v>0</v>
      </c>
      <c r="C63" s="30" t="s">
        <v>1</v>
      </c>
      <c r="D63" s="30" t="s">
        <v>2</v>
      </c>
      <c r="E63" s="31" t="s">
        <v>3</v>
      </c>
      <c r="F63" s="31" t="s">
        <v>4</v>
      </c>
      <c r="G63" s="31" t="s">
        <v>5</v>
      </c>
      <c r="H63" s="27" t="s">
        <v>6</v>
      </c>
      <c r="I63" s="37" t="s">
        <v>7</v>
      </c>
    </row>
    <row r="64" spans="2:10" ht="16.5" customHeight="1" x14ac:dyDescent="0.3">
      <c r="B64" s="149" t="s">
        <v>8</v>
      </c>
      <c r="C64" s="150">
        <v>43590</v>
      </c>
      <c r="D64" s="151" t="s">
        <v>19</v>
      </c>
      <c r="E64" s="153">
        <f>C64*15</f>
        <v>653850</v>
      </c>
      <c r="F64" s="162">
        <v>653850</v>
      </c>
      <c r="G64" s="155">
        <v>0</v>
      </c>
      <c r="H64" s="155">
        <f t="shared" ref="H64" si="17">9000*15</f>
        <v>135000</v>
      </c>
      <c r="I64" s="157">
        <f>G64+H64</f>
        <v>135000</v>
      </c>
    </row>
    <row r="65" spans="2:9" ht="16.5" customHeight="1" x14ac:dyDescent="0.3">
      <c r="B65" s="149"/>
      <c r="C65" s="149"/>
      <c r="D65" s="152"/>
      <c r="E65" s="154"/>
      <c r="F65" s="163"/>
      <c r="G65" s="156"/>
      <c r="H65" s="156"/>
      <c r="I65" s="158"/>
    </row>
    <row r="66" spans="2:9" ht="16.5" customHeight="1" x14ac:dyDescent="0.3">
      <c r="B66" s="149" t="s">
        <v>11</v>
      </c>
      <c r="C66" s="150">
        <v>40380</v>
      </c>
      <c r="D66" s="151" t="s">
        <v>19</v>
      </c>
      <c r="E66" s="153">
        <f>C66*15</f>
        <v>605700</v>
      </c>
      <c r="F66" s="162">
        <v>605700</v>
      </c>
      <c r="G66" s="155">
        <v>0</v>
      </c>
      <c r="H66" s="155">
        <f t="shared" ref="H66" si="18">9000*15</f>
        <v>135000</v>
      </c>
      <c r="I66" s="157">
        <f t="shared" ref="I66" si="19">G66+H66</f>
        <v>135000</v>
      </c>
    </row>
    <row r="67" spans="2:9" ht="16.5" customHeight="1" x14ac:dyDescent="0.3">
      <c r="B67" s="149"/>
      <c r="C67" s="149"/>
      <c r="D67" s="152"/>
      <c r="E67" s="154"/>
      <c r="F67" s="163"/>
      <c r="G67" s="156"/>
      <c r="H67" s="156"/>
      <c r="I67" s="158"/>
    </row>
    <row r="68" spans="2:9" ht="16.5" customHeight="1" x14ac:dyDescent="0.3">
      <c r="B68" s="149" t="s">
        <v>12</v>
      </c>
      <c r="C68" s="150">
        <v>37290</v>
      </c>
      <c r="D68" s="151" t="s">
        <v>19</v>
      </c>
      <c r="E68" s="153">
        <f>C68*15</f>
        <v>559350</v>
      </c>
      <c r="F68" s="162">
        <v>559350</v>
      </c>
      <c r="G68" s="155">
        <v>0</v>
      </c>
      <c r="H68" s="155">
        <f t="shared" ref="H68" si="20">9000*15</f>
        <v>135000</v>
      </c>
      <c r="I68" s="157">
        <f>G68+H68</f>
        <v>135000</v>
      </c>
    </row>
    <row r="69" spans="2:9" ht="16.5" customHeight="1" x14ac:dyDescent="0.3">
      <c r="B69" s="149"/>
      <c r="C69" s="149"/>
      <c r="D69" s="152"/>
      <c r="E69" s="154"/>
      <c r="F69" s="163"/>
      <c r="G69" s="156"/>
      <c r="H69" s="156"/>
      <c r="I69" s="158"/>
    </row>
    <row r="70" spans="2:9" ht="26.25" x14ac:dyDescent="0.3">
      <c r="B70" s="16"/>
      <c r="C70" s="16"/>
      <c r="D70" s="16"/>
      <c r="E70" s="16"/>
      <c r="F70" s="16"/>
      <c r="G70" s="16"/>
      <c r="H70" s="28"/>
      <c r="I70" s="38"/>
    </row>
    <row r="71" spans="2:9" ht="26.25" x14ac:dyDescent="0.3">
      <c r="B71" s="17" t="s">
        <v>17</v>
      </c>
      <c r="C71" s="18"/>
      <c r="D71" s="18"/>
      <c r="E71" s="19"/>
      <c r="F71" s="19"/>
      <c r="G71" s="19"/>
      <c r="H71" s="29"/>
      <c r="I71" s="39"/>
    </row>
    <row r="72" spans="2:9" ht="26.25" x14ac:dyDescent="0.3">
      <c r="B72" s="16" t="s">
        <v>28</v>
      </c>
      <c r="C72" s="16"/>
      <c r="D72" s="16"/>
      <c r="E72" s="16"/>
      <c r="F72" s="16"/>
      <c r="G72" s="16"/>
      <c r="H72" s="28"/>
      <c r="I72" s="38"/>
    </row>
    <row r="73" spans="2:9" ht="26.25" x14ac:dyDescent="0.3">
      <c r="B73" s="16" t="s">
        <v>22</v>
      </c>
      <c r="C73" s="16"/>
      <c r="D73" s="16"/>
      <c r="E73" s="16"/>
      <c r="F73" s="16"/>
      <c r="G73" s="16"/>
      <c r="H73" s="28"/>
      <c r="I73" s="38"/>
    </row>
    <row r="74" spans="2:9" ht="26.25" x14ac:dyDescent="0.3">
      <c r="B74" s="16" t="s">
        <v>23</v>
      </c>
      <c r="C74" s="16"/>
      <c r="D74" s="16"/>
      <c r="E74" s="16"/>
      <c r="F74" s="16"/>
      <c r="G74" s="16"/>
      <c r="H74" s="28"/>
      <c r="I74" s="38"/>
    </row>
  </sheetData>
  <mergeCells count="98">
    <mergeCell ref="B10:B12"/>
    <mergeCell ref="C10:C12"/>
    <mergeCell ref="B1:I1"/>
    <mergeCell ref="B2:I2"/>
    <mergeCell ref="B4:B6"/>
    <mergeCell ref="C4:C6"/>
    <mergeCell ref="B7:B9"/>
    <mergeCell ref="C7:C9"/>
    <mergeCell ref="B32:B34"/>
    <mergeCell ref="C32:C34"/>
    <mergeCell ref="B13:I13"/>
    <mergeCell ref="B15:B17"/>
    <mergeCell ref="C15:C17"/>
    <mergeCell ref="B18:B20"/>
    <mergeCell ref="C18:C20"/>
    <mergeCell ref="B21:B23"/>
    <mergeCell ref="C21:C23"/>
    <mergeCell ref="B24:I24"/>
    <mergeCell ref="B26:B28"/>
    <mergeCell ref="C26:C28"/>
    <mergeCell ref="B29:B31"/>
    <mergeCell ref="C29:C31"/>
    <mergeCell ref="B45:I45"/>
    <mergeCell ref="B46:I46"/>
    <mergeCell ref="B48:B49"/>
    <mergeCell ref="C48:C49"/>
    <mergeCell ref="D48:D49"/>
    <mergeCell ref="E48:E49"/>
    <mergeCell ref="F48:F49"/>
    <mergeCell ref="G48:G49"/>
    <mergeCell ref="H48:H49"/>
    <mergeCell ref="I48:I49"/>
    <mergeCell ref="H50:H51"/>
    <mergeCell ref="I50:I51"/>
    <mergeCell ref="B52:B53"/>
    <mergeCell ref="C52:C53"/>
    <mergeCell ref="D52:D53"/>
    <mergeCell ref="E52:E53"/>
    <mergeCell ref="F52:F53"/>
    <mergeCell ref="G52:G53"/>
    <mergeCell ref="H52:H53"/>
    <mergeCell ref="I52:I53"/>
    <mergeCell ref="B50:B51"/>
    <mergeCell ref="C50:C51"/>
    <mergeCell ref="D50:D51"/>
    <mergeCell ref="E50:E51"/>
    <mergeCell ref="F50:F51"/>
    <mergeCell ref="G50:G51"/>
    <mergeCell ref="B54:I54"/>
    <mergeCell ref="B56:B57"/>
    <mergeCell ref="C56:C57"/>
    <mergeCell ref="D56:D57"/>
    <mergeCell ref="E56:E57"/>
    <mergeCell ref="F56:F57"/>
    <mergeCell ref="G56:G57"/>
    <mergeCell ref="H56:H57"/>
    <mergeCell ref="I56:I57"/>
    <mergeCell ref="H58:H59"/>
    <mergeCell ref="I58:I59"/>
    <mergeCell ref="B60:B61"/>
    <mergeCell ref="C60:C61"/>
    <mergeCell ref="D60:D61"/>
    <mergeCell ref="E60:E61"/>
    <mergeCell ref="F60:F61"/>
    <mergeCell ref="G60:G61"/>
    <mergeCell ref="H60:H61"/>
    <mergeCell ref="I60:I61"/>
    <mergeCell ref="B58:B59"/>
    <mergeCell ref="C58:C59"/>
    <mergeCell ref="D58:D59"/>
    <mergeCell ref="E58:E59"/>
    <mergeCell ref="F58:F59"/>
    <mergeCell ref="G58:G59"/>
    <mergeCell ref="B62:I62"/>
    <mergeCell ref="B64:B65"/>
    <mergeCell ref="C64:C65"/>
    <mergeCell ref="D64:D65"/>
    <mergeCell ref="E64:E65"/>
    <mergeCell ref="F64:F65"/>
    <mergeCell ref="G64:G65"/>
    <mergeCell ref="H64:H65"/>
    <mergeCell ref="I64:I65"/>
    <mergeCell ref="H66:H67"/>
    <mergeCell ref="I66:I67"/>
    <mergeCell ref="B68:B69"/>
    <mergeCell ref="C68:C69"/>
    <mergeCell ref="D68:D69"/>
    <mergeCell ref="E68:E69"/>
    <mergeCell ref="F68:F69"/>
    <mergeCell ref="G68:G69"/>
    <mergeCell ref="H68:H69"/>
    <mergeCell ref="I68:I69"/>
    <mergeCell ref="B66:B67"/>
    <mergeCell ref="C66:C67"/>
    <mergeCell ref="D66:D67"/>
    <mergeCell ref="E66:E67"/>
    <mergeCell ref="F66:F67"/>
    <mergeCell ref="G66:G67"/>
  </mergeCells>
  <phoneticPr fontId="2" type="noConversion"/>
  <pageMargins left="0.7" right="0.7" top="0.75" bottom="0.75" header="0.3" footer="0.3"/>
  <pageSetup paperSize="9" scale="4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74"/>
  <sheetViews>
    <sheetView topLeftCell="A7" zoomScale="70" zoomScaleNormal="70" workbookViewId="0">
      <selection activeCell="N28" sqref="N28"/>
    </sheetView>
  </sheetViews>
  <sheetFormatPr defaultRowHeight="16.5" x14ac:dyDescent="0.3"/>
  <cols>
    <col min="1" max="1" width="9.5" style="13" customWidth="1"/>
    <col min="2" max="2" width="9.625" style="13" customWidth="1"/>
    <col min="3" max="3" width="9" style="13" customWidth="1"/>
    <col min="4" max="4" width="15.625" style="13" customWidth="1"/>
    <col min="5" max="5" width="15.75" style="13" customWidth="1"/>
    <col min="6" max="6" width="16.375" style="13" bestFit="1" customWidth="1"/>
    <col min="7" max="7" width="13.25" style="13" customWidth="1"/>
    <col min="8" max="8" width="16" style="26" customWidth="1"/>
    <col min="9" max="9" width="17.25" style="36" customWidth="1"/>
    <col min="10" max="10" width="13.375" style="13" customWidth="1"/>
    <col min="11" max="16384" width="9" style="13"/>
  </cols>
  <sheetData>
    <row r="1" spans="2:10" ht="37.5" customHeight="1" x14ac:dyDescent="0.3">
      <c r="B1" s="165" t="s">
        <v>37</v>
      </c>
      <c r="C1" s="166"/>
      <c r="D1" s="166"/>
      <c r="E1" s="166"/>
      <c r="F1" s="166"/>
      <c r="G1" s="166"/>
      <c r="H1" s="166"/>
      <c r="I1" s="166"/>
    </row>
    <row r="2" spans="2:10" ht="16.5" customHeight="1" x14ac:dyDescent="0.3">
      <c r="B2" s="140" t="s">
        <v>29</v>
      </c>
      <c r="C2" s="141"/>
      <c r="D2" s="141"/>
      <c r="E2" s="141"/>
      <c r="F2" s="141"/>
      <c r="G2" s="141"/>
      <c r="H2" s="141"/>
      <c r="I2" s="142"/>
    </row>
    <row r="3" spans="2:10" ht="21" customHeight="1" x14ac:dyDescent="0.3">
      <c r="B3" s="63" t="s">
        <v>0</v>
      </c>
      <c r="C3" s="63" t="s">
        <v>1</v>
      </c>
      <c r="D3" s="63" t="s">
        <v>2</v>
      </c>
      <c r="E3" s="64" t="s">
        <v>3</v>
      </c>
      <c r="F3" s="64" t="s">
        <v>4</v>
      </c>
      <c r="G3" s="64" t="s">
        <v>5</v>
      </c>
      <c r="H3" s="25" t="s">
        <v>6</v>
      </c>
      <c r="I3" s="10" t="s">
        <v>7</v>
      </c>
      <c r="J3" s="14"/>
    </row>
    <row r="4" spans="2:10" ht="30" customHeight="1" x14ac:dyDescent="0.3">
      <c r="B4" s="134" t="s">
        <v>8</v>
      </c>
      <c r="C4" s="137">
        <v>52640</v>
      </c>
      <c r="D4" s="64" t="s">
        <v>9</v>
      </c>
      <c r="E4" s="41">
        <f>C4*30</f>
        <v>1579200</v>
      </c>
      <c r="F4" s="42">
        <f>E4*80%</f>
        <v>1263360</v>
      </c>
      <c r="G4" s="42">
        <f>E4*20%</f>
        <v>315840</v>
      </c>
      <c r="H4" s="43">
        <v>225000</v>
      </c>
      <c r="I4" s="44">
        <f>G4+H4</f>
        <v>540840</v>
      </c>
      <c r="J4" s="34"/>
    </row>
    <row r="5" spans="2:10" ht="30" customHeight="1" x14ac:dyDescent="0.3">
      <c r="B5" s="135"/>
      <c r="C5" s="138"/>
      <c r="D5" s="63" t="s">
        <v>34</v>
      </c>
      <c r="E5" s="41">
        <f>C4*31</f>
        <v>1631840</v>
      </c>
      <c r="F5" s="42">
        <f t="shared" ref="F5:F8" si="0">E5*80%</f>
        <v>1305472</v>
      </c>
      <c r="G5" s="42">
        <f t="shared" ref="G5:G11" si="1">E5*20%</f>
        <v>326368</v>
      </c>
      <c r="H5" s="43">
        <v>232500</v>
      </c>
      <c r="I5" s="44">
        <f t="shared" ref="I5:I12" si="2">G5+H5</f>
        <v>558868</v>
      </c>
      <c r="J5" s="34"/>
    </row>
    <row r="6" spans="2:10" ht="30" customHeight="1" x14ac:dyDescent="0.3">
      <c r="B6" s="136"/>
      <c r="C6" s="139"/>
      <c r="D6" s="63" t="s">
        <v>25</v>
      </c>
      <c r="E6" s="41">
        <f>C4*28</f>
        <v>1473920</v>
      </c>
      <c r="F6" s="42">
        <f>E6*80%</f>
        <v>1179136</v>
      </c>
      <c r="G6" s="42">
        <f>E6*20%</f>
        <v>294784</v>
      </c>
      <c r="H6" s="43">
        <v>210000</v>
      </c>
      <c r="I6" s="44">
        <f>G6+H6</f>
        <v>504784</v>
      </c>
      <c r="J6" s="34"/>
    </row>
    <row r="7" spans="2:10" ht="30" customHeight="1" x14ac:dyDescent="0.3">
      <c r="B7" s="132" t="s">
        <v>11</v>
      </c>
      <c r="C7" s="137">
        <v>48850</v>
      </c>
      <c r="D7" s="64" t="s">
        <v>9</v>
      </c>
      <c r="E7" s="41">
        <f t="shared" ref="E7:E10" si="3">C7*30</f>
        <v>1465500</v>
      </c>
      <c r="F7" s="42">
        <f>E7*80%</f>
        <v>1172400</v>
      </c>
      <c r="G7" s="42">
        <f t="shared" si="1"/>
        <v>293100</v>
      </c>
      <c r="H7" s="43">
        <v>225000</v>
      </c>
      <c r="I7" s="44">
        <f t="shared" si="2"/>
        <v>518100</v>
      </c>
      <c r="J7" s="34"/>
    </row>
    <row r="8" spans="2:10" ht="30" customHeight="1" x14ac:dyDescent="0.3">
      <c r="B8" s="132"/>
      <c r="C8" s="138"/>
      <c r="D8" s="63" t="s">
        <v>10</v>
      </c>
      <c r="E8" s="41">
        <f>C7*31</f>
        <v>1514350</v>
      </c>
      <c r="F8" s="42">
        <f t="shared" si="0"/>
        <v>1211480</v>
      </c>
      <c r="G8" s="42">
        <f t="shared" si="1"/>
        <v>302870</v>
      </c>
      <c r="H8" s="43">
        <v>232500</v>
      </c>
      <c r="I8" s="44">
        <f t="shared" si="2"/>
        <v>535370</v>
      </c>
      <c r="J8" s="34"/>
    </row>
    <row r="9" spans="2:10" ht="30" customHeight="1" x14ac:dyDescent="0.3">
      <c r="B9" s="132"/>
      <c r="C9" s="139"/>
      <c r="D9" s="63" t="s">
        <v>25</v>
      </c>
      <c r="E9" s="41">
        <f>C7*28</f>
        <v>1367800</v>
      </c>
      <c r="F9" s="42">
        <f>E9*80%</f>
        <v>1094240</v>
      </c>
      <c r="G9" s="42">
        <f>E9*20%</f>
        <v>273560</v>
      </c>
      <c r="H9" s="43">
        <v>210000</v>
      </c>
      <c r="I9" s="44">
        <f>G9+H9</f>
        <v>483560</v>
      </c>
      <c r="J9" s="34"/>
    </row>
    <row r="10" spans="2:10" ht="30" customHeight="1" x14ac:dyDescent="0.3">
      <c r="B10" s="167" t="s">
        <v>36</v>
      </c>
      <c r="C10" s="133">
        <v>45050</v>
      </c>
      <c r="D10" s="64" t="s">
        <v>9</v>
      </c>
      <c r="E10" s="41">
        <f t="shared" si="3"/>
        <v>1351500</v>
      </c>
      <c r="F10" s="42">
        <f>E10*80%</f>
        <v>1081200</v>
      </c>
      <c r="G10" s="42">
        <f t="shared" si="1"/>
        <v>270300</v>
      </c>
      <c r="H10" s="43">
        <v>225000</v>
      </c>
      <c r="I10" s="44">
        <f t="shared" si="2"/>
        <v>495300</v>
      </c>
      <c r="J10" s="34"/>
    </row>
    <row r="11" spans="2:10" ht="30" customHeight="1" x14ac:dyDescent="0.3">
      <c r="B11" s="132"/>
      <c r="C11" s="133"/>
      <c r="D11" s="63" t="s">
        <v>10</v>
      </c>
      <c r="E11" s="41">
        <f>C10*31</f>
        <v>1396550</v>
      </c>
      <c r="F11" s="42">
        <f>E11*80%</f>
        <v>1117240</v>
      </c>
      <c r="G11" s="42">
        <f t="shared" si="1"/>
        <v>279310</v>
      </c>
      <c r="H11" s="43">
        <v>232500</v>
      </c>
      <c r="I11" s="44">
        <f t="shared" si="2"/>
        <v>511810</v>
      </c>
      <c r="J11" s="34"/>
    </row>
    <row r="12" spans="2:10" ht="32.25" customHeight="1" x14ac:dyDescent="0.3">
      <c r="B12" s="132"/>
      <c r="C12" s="132"/>
      <c r="D12" s="63" t="s">
        <v>25</v>
      </c>
      <c r="E12" s="41">
        <f>C10*28</f>
        <v>1261400</v>
      </c>
      <c r="F12" s="42">
        <f>E12*80%</f>
        <v>1009120</v>
      </c>
      <c r="G12" s="42">
        <f>E12*20%</f>
        <v>252280</v>
      </c>
      <c r="H12" s="43">
        <v>210000</v>
      </c>
      <c r="I12" s="44">
        <f t="shared" si="2"/>
        <v>462280</v>
      </c>
      <c r="J12" s="34"/>
    </row>
    <row r="13" spans="2:10" ht="17.25" customHeight="1" x14ac:dyDescent="0.3">
      <c r="B13" s="140" t="s">
        <v>35</v>
      </c>
      <c r="C13" s="141"/>
      <c r="D13" s="141"/>
      <c r="E13" s="141"/>
      <c r="F13" s="141"/>
      <c r="G13" s="141"/>
      <c r="H13" s="141"/>
      <c r="I13" s="142"/>
    </row>
    <row r="14" spans="2:10" ht="20.25" customHeight="1" x14ac:dyDescent="0.3">
      <c r="B14" s="63" t="s">
        <v>0</v>
      </c>
      <c r="C14" s="63" t="s">
        <v>1</v>
      </c>
      <c r="D14" s="63" t="s">
        <v>2</v>
      </c>
      <c r="E14" s="64" t="s">
        <v>3</v>
      </c>
      <c r="F14" s="64" t="s">
        <v>4</v>
      </c>
      <c r="G14" s="64" t="s">
        <v>5</v>
      </c>
      <c r="H14" s="25" t="s">
        <v>6</v>
      </c>
      <c r="I14" s="10" t="s">
        <v>7</v>
      </c>
    </row>
    <row r="15" spans="2:10" ht="30" customHeight="1" x14ac:dyDescent="0.3">
      <c r="B15" s="134" t="s">
        <v>8</v>
      </c>
      <c r="C15" s="137">
        <v>52640</v>
      </c>
      <c r="D15" s="64" t="s">
        <v>9</v>
      </c>
      <c r="E15" s="41">
        <f>C15*30</f>
        <v>1579200</v>
      </c>
      <c r="F15" s="42">
        <f>E15*90%</f>
        <v>1421280</v>
      </c>
      <c r="G15" s="44">
        <f>E15*10%</f>
        <v>157920</v>
      </c>
      <c r="H15" s="43">
        <v>225000</v>
      </c>
      <c r="I15" s="44">
        <f>G15+H15</f>
        <v>382920</v>
      </c>
      <c r="J15" s="15"/>
    </row>
    <row r="16" spans="2:10" ht="30" customHeight="1" x14ac:dyDescent="0.3">
      <c r="B16" s="135"/>
      <c r="C16" s="138"/>
      <c r="D16" s="63" t="s">
        <v>10</v>
      </c>
      <c r="E16" s="41">
        <f>C15*31</f>
        <v>1631840</v>
      </c>
      <c r="F16" s="42">
        <f t="shared" ref="F16:F22" si="4">E16*90%</f>
        <v>1468656</v>
      </c>
      <c r="G16" s="44">
        <f t="shared" ref="G16:G22" si="5">E16*10%</f>
        <v>163184</v>
      </c>
      <c r="H16" s="43">
        <v>232500</v>
      </c>
      <c r="I16" s="44">
        <f t="shared" ref="I16:I21" si="6">G16+H16</f>
        <v>395684</v>
      </c>
      <c r="J16" s="15"/>
    </row>
    <row r="17" spans="2:10" ht="30" customHeight="1" x14ac:dyDescent="0.3">
      <c r="B17" s="136"/>
      <c r="C17" s="139"/>
      <c r="D17" s="63" t="s">
        <v>25</v>
      </c>
      <c r="E17" s="41">
        <f>C15*28</f>
        <v>1473920</v>
      </c>
      <c r="F17" s="42">
        <f>E17*90%</f>
        <v>1326528</v>
      </c>
      <c r="G17" s="44">
        <f>E17*10%</f>
        <v>147392</v>
      </c>
      <c r="H17" s="43">
        <v>210000</v>
      </c>
      <c r="I17" s="44">
        <f>G17+H17</f>
        <v>357392</v>
      </c>
      <c r="J17" s="15"/>
    </row>
    <row r="18" spans="2:10" ht="30" customHeight="1" x14ac:dyDescent="0.3">
      <c r="B18" s="134" t="s">
        <v>11</v>
      </c>
      <c r="C18" s="137">
        <v>48850</v>
      </c>
      <c r="D18" s="64" t="s">
        <v>9</v>
      </c>
      <c r="E18" s="41">
        <f t="shared" ref="E18:E21" si="7">C18*30</f>
        <v>1465500</v>
      </c>
      <c r="F18" s="42">
        <f t="shared" si="4"/>
        <v>1318950</v>
      </c>
      <c r="G18" s="44">
        <f t="shared" si="5"/>
        <v>146550</v>
      </c>
      <c r="H18" s="43">
        <v>225000</v>
      </c>
      <c r="I18" s="44">
        <f t="shared" si="6"/>
        <v>371550</v>
      </c>
      <c r="J18" s="15"/>
    </row>
    <row r="19" spans="2:10" ht="30" customHeight="1" x14ac:dyDescent="0.3">
      <c r="B19" s="135"/>
      <c r="C19" s="138"/>
      <c r="D19" s="63" t="s">
        <v>10</v>
      </c>
      <c r="E19" s="41">
        <f>C18*31</f>
        <v>1514350</v>
      </c>
      <c r="F19" s="42">
        <f t="shared" si="4"/>
        <v>1362915</v>
      </c>
      <c r="G19" s="44">
        <f t="shared" si="5"/>
        <v>151435</v>
      </c>
      <c r="H19" s="43">
        <v>232500</v>
      </c>
      <c r="I19" s="44">
        <f t="shared" si="6"/>
        <v>383935</v>
      </c>
      <c r="J19" s="15"/>
    </row>
    <row r="20" spans="2:10" ht="30" customHeight="1" x14ac:dyDescent="0.3">
      <c r="B20" s="136"/>
      <c r="C20" s="139"/>
      <c r="D20" s="63" t="s">
        <v>25</v>
      </c>
      <c r="E20" s="41">
        <f>C18*28</f>
        <v>1367800</v>
      </c>
      <c r="F20" s="42">
        <f>E20*90%</f>
        <v>1231020</v>
      </c>
      <c r="G20" s="44">
        <f>E20*10%</f>
        <v>136780</v>
      </c>
      <c r="H20" s="43">
        <v>210000</v>
      </c>
      <c r="I20" s="44">
        <f>G20+H20</f>
        <v>346780</v>
      </c>
      <c r="J20" s="15"/>
    </row>
    <row r="21" spans="2:10" ht="30" customHeight="1" x14ac:dyDescent="0.3">
      <c r="B21" s="167" t="s">
        <v>36</v>
      </c>
      <c r="C21" s="133">
        <v>45050</v>
      </c>
      <c r="D21" s="64" t="s">
        <v>9</v>
      </c>
      <c r="E21" s="41">
        <f t="shared" si="7"/>
        <v>1351500</v>
      </c>
      <c r="F21" s="42">
        <f t="shared" si="4"/>
        <v>1216350</v>
      </c>
      <c r="G21" s="44">
        <f t="shared" si="5"/>
        <v>135150</v>
      </c>
      <c r="H21" s="43">
        <v>225000</v>
      </c>
      <c r="I21" s="44">
        <f t="shared" si="6"/>
        <v>360150</v>
      </c>
      <c r="J21" s="15"/>
    </row>
    <row r="22" spans="2:10" ht="30" customHeight="1" x14ac:dyDescent="0.3">
      <c r="B22" s="132"/>
      <c r="C22" s="133"/>
      <c r="D22" s="63" t="s">
        <v>10</v>
      </c>
      <c r="E22" s="41">
        <f>C21*31</f>
        <v>1396550</v>
      </c>
      <c r="F22" s="42">
        <f t="shared" si="4"/>
        <v>1256895</v>
      </c>
      <c r="G22" s="44">
        <f t="shared" si="5"/>
        <v>139655</v>
      </c>
      <c r="H22" s="43">
        <v>232500</v>
      </c>
      <c r="I22" s="44">
        <f>G22+H22</f>
        <v>372155</v>
      </c>
      <c r="J22" s="15"/>
    </row>
    <row r="23" spans="2:10" ht="30" customHeight="1" x14ac:dyDescent="0.3">
      <c r="B23" s="132"/>
      <c r="C23" s="132"/>
      <c r="D23" s="63" t="s">
        <v>25</v>
      </c>
      <c r="E23" s="41">
        <f>C21*28</f>
        <v>1261400</v>
      </c>
      <c r="F23" s="42">
        <f>E23*90%</f>
        <v>1135260</v>
      </c>
      <c r="G23" s="44">
        <f>E23*10%</f>
        <v>126140</v>
      </c>
      <c r="H23" s="43">
        <v>210000</v>
      </c>
      <c r="I23" s="44">
        <f>G23+H23</f>
        <v>336140</v>
      </c>
      <c r="J23" s="15"/>
    </row>
    <row r="24" spans="2:10" ht="17.25" customHeight="1" x14ac:dyDescent="0.3">
      <c r="B24" s="140" t="s">
        <v>14</v>
      </c>
      <c r="C24" s="141"/>
      <c r="D24" s="141"/>
      <c r="E24" s="141"/>
      <c r="F24" s="141"/>
      <c r="G24" s="141"/>
      <c r="H24" s="141"/>
      <c r="I24" s="142"/>
    </row>
    <row r="25" spans="2:10" ht="19.5" customHeight="1" x14ac:dyDescent="0.3">
      <c r="B25" s="63" t="s">
        <v>0</v>
      </c>
      <c r="C25" s="63" t="s">
        <v>1</v>
      </c>
      <c r="D25" s="63" t="s">
        <v>2</v>
      </c>
      <c r="E25" s="64" t="s">
        <v>3</v>
      </c>
      <c r="F25" s="64" t="s">
        <v>4</v>
      </c>
      <c r="G25" s="64" t="s">
        <v>5</v>
      </c>
      <c r="H25" s="25" t="s">
        <v>6</v>
      </c>
      <c r="I25" s="10" t="s">
        <v>7</v>
      </c>
    </row>
    <row r="26" spans="2:10" ht="30" customHeight="1" x14ac:dyDescent="0.3">
      <c r="B26" s="134" t="s">
        <v>8</v>
      </c>
      <c r="C26" s="137">
        <v>52640</v>
      </c>
      <c r="D26" s="64" t="s">
        <v>9</v>
      </c>
      <c r="E26" s="41">
        <f>C26*30</f>
        <v>1579200</v>
      </c>
      <c r="F26" s="44">
        <f t="shared" ref="F26:F34" si="8">E26</f>
        <v>1579200</v>
      </c>
      <c r="G26" s="44">
        <v>0</v>
      </c>
      <c r="H26" s="43">
        <v>225000</v>
      </c>
      <c r="I26" s="43">
        <f>H26</f>
        <v>225000</v>
      </c>
    </row>
    <row r="27" spans="2:10" ht="30" customHeight="1" x14ac:dyDescent="0.3">
      <c r="B27" s="135"/>
      <c r="C27" s="138"/>
      <c r="D27" s="63" t="s">
        <v>10</v>
      </c>
      <c r="E27" s="41">
        <f>C26*31</f>
        <v>1631840</v>
      </c>
      <c r="F27" s="44">
        <f t="shared" si="8"/>
        <v>1631840</v>
      </c>
      <c r="G27" s="44">
        <v>0</v>
      </c>
      <c r="H27" s="43">
        <v>232500</v>
      </c>
      <c r="I27" s="43">
        <f t="shared" ref="I27:I34" si="9">H27</f>
        <v>232500</v>
      </c>
    </row>
    <row r="28" spans="2:10" ht="30" customHeight="1" x14ac:dyDescent="0.3">
      <c r="B28" s="136"/>
      <c r="C28" s="139"/>
      <c r="D28" s="63" t="s">
        <v>25</v>
      </c>
      <c r="E28" s="41">
        <f>C26*28</f>
        <v>1473920</v>
      </c>
      <c r="F28" s="44">
        <f t="shared" si="8"/>
        <v>1473920</v>
      </c>
      <c r="G28" s="44">
        <v>0</v>
      </c>
      <c r="H28" s="43">
        <v>210000</v>
      </c>
      <c r="I28" s="43">
        <f t="shared" si="9"/>
        <v>210000</v>
      </c>
    </row>
    <row r="29" spans="2:10" ht="30" customHeight="1" x14ac:dyDescent="0.3">
      <c r="B29" s="134" t="s">
        <v>11</v>
      </c>
      <c r="C29" s="137">
        <v>48850</v>
      </c>
      <c r="D29" s="64" t="s">
        <v>9</v>
      </c>
      <c r="E29" s="41">
        <f t="shared" ref="E29:E32" si="10">C29*30</f>
        <v>1465500</v>
      </c>
      <c r="F29" s="44">
        <f t="shared" si="8"/>
        <v>1465500</v>
      </c>
      <c r="G29" s="44">
        <v>0</v>
      </c>
      <c r="H29" s="43">
        <v>225000</v>
      </c>
      <c r="I29" s="43">
        <f t="shared" si="9"/>
        <v>225000</v>
      </c>
    </row>
    <row r="30" spans="2:10" ht="30" customHeight="1" x14ac:dyDescent="0.3">
      <c r="B30" s="135"/>
      <c r="C30" s="138"/>
      <c r="D30" s="63" t="s">
        <v>10</v>
      </c>
      <c r="E30" s="41">
        <f>C29*31</f>
        <v>1514350</v>
      </c>
      <c r="F30" s="44">
        <f t="shared" si="8"/>
        <v>1514350</v>
      </c>
      <c r="G30" s="44">
        <v>0</v>
      </c>
      <c r="H30" s="43">
        <v>232500</v>
      </c>
      <c r="I30" s="43">
        <f t="shared" si="9"/>
        <v>232500</v>
      </c>
    </row>
    <row r="31" spans="2:10" ht="30" customHeight="1" x14ac:dyDescent="0.3">
      <c r="B31" s="136"/>
      <c r="C31" s="139"/>
      <c r="D31" s="63" t="s">
        <v>25</v>
      </c>
      <c r="E31" s="41">
        <f>C29*28</f>
        <v>1367800</v>
      </c>
      <c r="F31" s="44">
        <f t="shared" si="8"/>
        <v>1367800</v>
      </c>
      <c r="G31" s="44">
        <v>0</v>
      </c>
      <c r="H31" s="43">
        <v>210000</v>
      </c>
      <c r="I31" s="43">
        <f t="shared" si="9"/>
        <v>210000</v>
      </c>
    </row>
    <row r="32" spans="2:10" ht="30" customHeight="1" x14ac:dyDescent="0.3">
      <c r="B32" s="167" t="s">
        <v>36</v>
      </c>
      <c r="C32" s="133">
        <v>45050</v>
      </c>
      <c r="D32" s="64" t="s">
        <v>9</v>
      </c>
      <c r="E32" s="41">
        <f t="shared" si="10"/>
        <v>1351500</v>
      </c>
      <c r="F32" s="44">
        <f t="shared" si="8"/>
        <v>1351500</v>
      </c>
      <c r="G32" s="44">
        <v>0</v>
      </c>
      <c r="H32" s="43">
        <v>225000</v>
      </c>
      <c r="I32" s="43">
        <f t="shared" si="9"/>
        <v>225000</v>
      </c>
    </row>
    <row r="33" spans="2:10" ht="30" customHeight="1" x14ac:dyDescent="0.3">
      <c r="B33" s="132"/>
      <c r="C33" s="133"/>
      <c r="D33" s="63" t="s">
        <v>10</v>
      </c>
      <c r="E33" s="41">
        <f>C32*31</f>
        <v>1396550</v>
      </c>
      <c r="F33" s="44">
        <f t="shared" si="8"/>
        <v>1396550</v>
      </c>
      <c r="G33" s="44">
        <v>0</v>
      </c>
      <c r="H33" s="43">
        <v>232500</v>
      </c>
      <c r="I33" s="43">
        <f t="shared" si="9"/>
        <v>232500</v>
      </c>
    </row>
    <row r="34" spans="2:10" ht="30" customHeight="1" x14ac:dyDescent="0.3">
      <c r="B34" s="132"/>
      <c r="C34" s="132"/>
      <c r="D34" s="63" t="s">
        <v>25</v>
      </c>
      <c r="E34" s="41">
        <f>C32*28</f>
        <v>1261400</v>
      </c>
      <c r="F34" s="44">
        <f t="shared" si="8"/>
        <v>1261400</v>
      </c>
      <c r="G34" s="44">
        <v>0</v>
      </c>
      <c r="H34" s="43">
        <v>210000</v>
      </c>
      <c r="I34" s="43">
        <f t="shared" si="9"/>
        <v>210000</v>
      </c>
    </row>
    <row r="35" spans="2:10" ht="71.25" customHeight="1" x14ac:dyDescent="0.3">
      <c r="B35" s="168" t="s">
        <v>39</v>
      </c>
      <c r="C35" s="169"/>
      <c r="D35" s="169"/>
      <c r="E35" s="169"/>
      <c r="F35" s="169"/>
      <c r="G35" s="169"/>
      <c r="H35" s="169"/>
      <c r="I35" s="169"/>
    </row>
    <row r="36" spans="2:10" ht="33.75" customHeight="1" x14ac:dyDescent="0.3">
      <c r="B36" s="12"/>
    </row>
    <row r="45" spans="2:10" ht="26.25" x14ac:dyDescent="0.3">
      <c r="B45" s="47"/>
      <c r="C45" s="47"/>
      <c r="D45" s="47"/>
      <c r="E45" s="47"/>
      <c r="F45" s="47"/>
      <c r="G45" s="47"/>
      <c r="H45" s="47"/>
      <c r="I45" s="47"/>
    </row>
    <row r="46" spans="2:10" ht="26.25" x14ac:dyDescent="0.3">
      <c r="B46" s="48"/>
      <c r="C46" s="47"/>
      <c r="D46" s="47"/>
      <c r="E46" s="47"/>
      <c r="F46" s="47"/>
      <c r="G46" s="47"/>
      <c r="H46" s="47"/>
      <c r="I46" s="47"/>
    </row>
    <row r="47" spans="2:10" ht="26.25" x14ac:dyDescent="0.3">
      <c r="B47" s="49"/>
      <c r="C47" s="49"/>
      <c r="D47" s="49"/>
      <c r="E47" s="50"/>
      <c r="F47" s="50"/>
      <c r="G47" s="50"/>
      <c r="H47" s="51"/>
      <c r="I47" s="52"/>
      <c r="J47" s="14"/>
    </row>
    <row r="48" spans="2:10" ht="16.5" customHeight="1" x14ac:dyDescent="0.3">
      <c r="B48" s="47"/>
      <c r="C48" s="53"/>
      <c r="D48" s="53"/>
      <c r="E48" s="54"/>
      <c r="F48" s="55"/>
      <c r="G48" s="55"/>
      <c r="H48" s="55"/>
      <c r="I48" s="56"/>
      <c r="J48" s="14"/>
    </row>
    <row r="49" spans="2:10" ht="16.5" customHeight="1" x14ac:dyDescent="0.3">
      <c r="B49" s="47"/>
      <c r="C49" s="47"/>
      <c r="D49" s="53"/>
      <c r="E49" s="54"/>
      <c r="F49" s="55"/>
      <c r="G49" s="55"/>
      <c r="H49" s="55"/>
      <c r="I49" s="56"/>
      <c r="J49" s="14"/>
    </row>
    <row r="50" spans="2:10" ht="16.5" customHeight="1" x14ac:dyDescent="0.3">
      <c r="B50" s="47"/>
      <c r="C50" s="53"/>
      <c r="D50" s="53"/>
      <c r="E50" s="54"/>
      <c r="F50" s="55"/>
      <c r="G50" s="55"/>
      <c r="H50" s="55"/>
      <c r="I50" s="56"/>
    </row>
    <row r="51" spans="2:10" ht="16.5" customHeight="1" x14ac:dyDescent="0.3">
      <c r="B51" s="47"/>
      <c r="C51" s="47"/>
      <c r="D51" s="53"/>
      <c r="E51" s="54"/>
      <c r="F51" s="55"/>
      <c r="G51" s="55"/>
      <c r="H51" s="55"/>
      <c r="I51" s="56"/>
    </row>
    <row r="52" spans="2:10" ht="16.5" customHeight="1" x14ac:dyDescent="0.3">
      <c r="B52" s="47"/>
      <c r="C52" s="53"/>
      <c r="D52" s="53"/>
      <c r="E52" s="54"/>
      <c r="F52" s="55"/>
      <c r="G52" s="55"/>
      <c r="H52" s="55"/>
      <c r="I52" s="56"/>
    </row>
    <row r="53" spans="2:10" ht="16.5" customHeight="1" x14ac:dyDescent="0.3">
      <c r="B53" s="47"/>
      <c r="C53" s="47"/>
      <c r="D53" s="53"/>
      <c r="E53" s="54"/>
      <c r="F53" s="55"/>
      <c r="G53" s="55"/>
      <c r="H53" s="55"/>
      <c r="I53" s="56"/>
    </row>
    <row r="54" spans="2:10" ht="26.25" x14ac:dyDescent="0.3">
      <c r="B54" s="47"/>
      <c r="C54" s="47"/>
      <c r="D54" s="47"/>
      <c r="E54" s="47"/>
      <c r="F54" s="47"/>
      <c r="G54" s="47"/>
      <c r="H54" s="47"/>
      <c r="I54" s="47"/>
    </row>
    <row r="55" spans="2:10" ht="26.25" x14ac:dyDescent="0.3">
      <c r="B55" s="49"/>
      <c r="C55" s="49"/>
      <c r="D55" s="49"/>
      <c r="E55" s="50"/>
      <c r="F55" s="50"/>
      <c r="G55" s="50"/>
      <c r="H55" s="51"/>
      <c r="I55" s="52"/>
    </row>
    <row r="56" spans="2:10" ht="16.5" customHeight="1" x14ac:dyDescent="0.3">
      <c r="B56" s="47"/>
      <c r="C56" s="53"/>
      <c r="D56" s="53"/>
      <c r="E56" s="54"/>
      <c r="F56" s="55"/>
      <c r="G56" s="55"/>
      <c r="H56" s="55"/>
      <c r="I56" s="56"/>
      <c r="J56" s="15"/>
    </row>
    <row r="57" spans="2:10" ht="16.5" customHeight="1" x14ac:dyDescent="0.3">
      <c r="B57" s="47"/>
      <c r="C57" s="47"/>
      <c r="D57" s="53"/>
      <c r="E57" s="54"/>
      <c r="F57" s="55"/>
      <c r="G57" s="55"/>
      <c r="H57" s="55"/>
      <c r="I57" s="56"/>
    </row>
    <row r="58" spans="2:10" ht="16.5" customHeight="1" x14ac:dyDescent="0.3">
      <c r="B58" s="47"/>
      <c r="C58" s="53"/>
      <c r="D58" s="53"/>
      <c r="E58" s="54"/>
      <c r="F58" s="55"/>
      <c r="G58" s="55"/>
      <c r="H58" s="55"/>
      <c r="I58" s="56"/>
    </row>
    <row r="59" spans="2:10" ht="16.5" customHeight="1" x14ac:dyDescent="0.3">
      <c r="B59" s="47"/>
      <c r="C59" s="47"/>
      <c r="D59" s="53"/>
      <c r="E59" s="54"/>
      <c r="F59" s="55"/>
      <c r="G59" s="55"/>
      <c r="H59" s="55"/>
      <c r="I59" s="56"/>
    </row>
    <row r="60" spans="2:10" ht="16.5" customHeight="1" x14ac:dyDescent="0.3">
      <c r="B60" s="47"/>
      <c r="C60" s="53"/>
      <c r="D60" s="53"/>
      <c r="E60" s="54"/>
      <c r="F60" s="55"/>
      <c r="G60" s="55"/>
      <c r="H60" s="55"/>
      <c r="I60" s="56"/>
    </row>
    <row r="61" spans="2:10" ht="16.5" customHeight="1" x14ac:dyDescent="0.3">
      <c r="B61" s="47"/>
      <c r="C61" s="47"/>
      <c r="D61" s="53"/>
      <c r="E61" s="54"/>
      <c r="F61" s="55"/>
      <c r="G61" s="55"/>
      <c r="H61" s="55"/>
      <c r="I61" s="56"/>
    </row>
    <row r="62" spans="2:10" ht="26.25" x14ac:dyDescent="0.3">
      <c r="B62" s="47"/>
      <c r="C62" s="47"/>
      <c r="D62" s="47"/>
      <c r="E62" s="47"/>
      <c r="F62" s="47"/>
      <c r="G62" s="47"/>
      <c r="H62" s="47"/>
      <c r="I62" s="47"/>
    </row>
    <row r="63" spans="2:10" ht="26.25" x14ac:dyDescent="0.3">
      <c r="B63" s="49"/>
      <c r="C63" s="49"/>
      <c r="D63" s="49"/>
      <c r="E63" s="50"/>
      <c r="F63" s="50"/>
      <c r="G63" s="50"/>
      <c r="H63" s="51"/>
      <c r="I63" s="52"/>
    </row>
    <row r="64" spans="2:10" ht="16.5" customHeight="1" x14ac:dyDescent="0.3">
      <c r="B64" s="47"/>
      <c r="C64" s="53"/>
      <c r="D64" s="53"/>
      <c r="E64" s="54"/>
      <c r="F64" s="55"/>
      <c r="G64" s="55"/>
      <c r="H64" s="55"/>
      <c r="I64" s="56"/>
    </row>
    <row r="65" spans="2:9" ht="16.5" customHeight="1" x14ac:dyDescent="0.3">
      <c r="B65" s="47"/>
      <c r="C65" s="47"/>
      <c r="D65" s="53"/>
      <c r="E65" s="54"/>
      <c r="F65" s="55"/>
      <c r="G65" s="55"/>
      <c r="H65" s="55"/>
      <c r="I65" s="56"/>
    </row>
    <row r="66" spans="2:9" ht="16.5" customHeight="1" x14ac:dyDescent="0.3">
      <c r="B66" s="47"/>
      <c r="C66" s="53"/>
      <c r="D66" s="53"/>
      <c r="E66" s="54"/>
      <c r="F66" s="55"/>
      <c r="G66" s="55"/>
      <c r="H66" s="55"/>
      <c r="I66" s="56"/>
    </row>
    <row r="67" spans="2:9" ht="16.5" customHeight="1" x14ac:dyDescent="0.3">
      <c r="B67" s="47"/>
      <c r="C67" s="47"/>
      <c r="D67" s="53"/>
      <c r="E67" s="54"/>
      <c r="F67" s="55"/>
      <c r="G67" s="55"/>
      <c r="H67" s="55"/>
      <c r="I67" s="56"/>
    </row>
    <row r="68" spans="2:9" ht="16.5" customHeight="1" x14ac:dyDescent="0.3">
      <c r="B68" s="47"/>
      <c r="C68" s="53"/>
      <c r="D68" s="53"/>
      <c r="E68" s="54"/>
      <c r="F68" s="55"/>
      <c r="G68" s="55"/>
      <c r="H68" s="55"/>
      <c r="I68" s="56"/>
    </row>
    <row r="69" spans="2:9" ht="16.5" customHeight="1" x14ac:dyDescent="0.3">
      <c r="B69" s="47"/>
      <c r="C69" s="47"/>
      <c r="D69" s="53"/>
      <c r="E69" s="54"/>
      <c r="F69" s="55"/>
      <c r="G69" s="55"/>
      <c r="H69" s="55"/>
      <c r="I69" s="56"/>
    </row>
    <row r="70" spans="2:9" ht="26.25" x14ac:dyDescent="0.3">
      <c r="B70" s="57"/>
      <c r="C70" s="57"/>
      <c r="D70" s="57"/>
      <c r="E70" s="57"/>
      <c r="F70" s="57"/>
      <c r="G70" s="57"/>
      <c r="H70" s="58"/>
      <c r="I70" s="59"/>
    </row>
    <row r="71" spans="2:9" ht="26.25" x14ac:dyDescent="0.3">
      <c r="B71" s="60"/>
      <c r="C71" s="61"/>
      <c r="D71" s="61"/>
      <c r="E71" s="62"/>
      <c r="F71" s="62"/>
      <c r="G71" s="62"/>
      <c r="H71" s="58"/>
      <c r="I71" s="59"/>
    </row>
    <row r="72" spans="2:9" ht="26.25" x14ac:dyDescent="0.3">
      <c r="B72" s="57"/>
      <c r="C72" s="57"/>
      <c r="D72" s="57"/>
      <c r="E72" s="57"/>
      <c r="F72" s="57"/>
      <c r="G72" s="57"/>
      <c r="H72" s="58"/>
      <c r="I72" s="59"/>
    </row>
    <row r="73" spans="2:9" ht="26.25" x14ac:dyDescent="0.3">
      <c r="B73" s="57"/>
      <c r="C73" s="57"/>
      <c r="D73" s="57"/>
      <c r="E73" s="57"/>
      <c r="F73" s="57"/>
      <c r="G73" s="57"/>
      <c r="H73" s="58"/>
      <c r="I73" s="59"/>
    </row>
    <row r="74" spans="2:9" ht="26.25" x14ac:dyDescent="0.3">
      <c r="B74" s="57"/>
      <c r="C74" s="57"/>
      <c r="D74" s="57"/>
      <c r="E74" s="57"/>
      <c r="F74" s="57"/>
      <c r="G74" s="57"/>
      <c r="H74" s="58"/>
      <c r="I74" s="59"/>
    </row>
  </sheetData>
  <mergeCells count="23">
    <mergeCell ref="B18:B20"/>
    <mergeCell ref="C18:C20"/>
    <mergeCell ref="B1:I1"/>
    <mergeCell ref="B2:I2"/>
    <mergeCell ref="B4:B6"/>
    <mergeCell ref="C4:C6"/>
    <mergeCell ref="B7:B9"/>
    <mergeCell ref="C7:C9"/>
    <mergeCell ref="B10:B12"/>
    <mergeCell ref="C10:C12"/>
    <mergeCell ref="B13:I13"/>
    <mergeCell ref="B15:B17"/>
    <mergeCell ref="C15:C17"/>
    <mergeCell ref="B32:B34"/>
    <mergeCell ref="C32:C34"/>
    <mergeCell ref="B35:I35"/>
    <mergeCell ref="B21:B23"/>
    <mergeCell ref="C21:C23"/>
    <mergeCell ref="B24:I24"/>
    <mergeCell ref="B26:B28"/>
    <mergeCell ref="C26:C28"/>
    <mergeCell ref="B29:B31"/>
    <mergeCell ref="C29:C31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74"/>
  <sheetViews>
    <sheetView topLeftCell="A13" zoomScale="70" zoomScaleNormal="70" workbookViewId="0">
      <selection activeCell="K16" sqref="K16"/>
    </sheetView>
  </sheetViews>
  <sheetFormatPr defaultRowHeight="16.5" x14ac:dyDescent="0.3"/>
  <cols>
    <col min="1" max="1" width="9.5" style="13" customWidth="1"/>
    <col min="2" max="2" width="9.625" style="13" customWidth="1"/>
    <col min="3" max="3" width="9" style="13" customWidth="1"/>
    <col min="4" max="4" width="15.625" style="13" customWidth="1"/>
    <col min="5" max="5" width="15.75" style="13" customWidth="1"/>
    <col min="6" max="6" width="16.375" style="13" bestFit="1" customWidth="1"/>
    <col min="7" max="7" width="13.25" style="13" customWidth="1"/>
    <col min="8" max="8" width="16" style="26" customWidth="1"/>
    <col min="9" max="9" width="17.25" style="36" customWidth="1"/>
    <col min="10" max="10" width="13.375" style="13" customWidth="1"/>
    <col min="11" max="16384" width="9" style="13"/>
  </cols>
  <sheetData>
    <row r="1" spans="2:10" ht="37.5" customHeight="1" x14ac:dyDescent="0.3">
      <c r="B1" s="165" t="s">
        <v>40</v>
      </c>
      <c r="C1" s="166"/>
      <c r="D1" s="166"/>
      <c r="E1" s="166"/>
      <c r="F1" s="166"/>
      <c r="G1" s="166"/>
      <c r="H1" s="166"/>
      <c r="I1" s="166"/>
    </row>
    <row r="2" spans="2:10" ht="16.5" customHeight="1" x14ac:dyDescent="0.3">
      <c r="B2" s="140" t="s">
        <v>29</v>
      </c>
      <c r="C2" s="141"/>
      <c r="D2" s="141"/>
      <c r="E2" s="141"/>
      <c r="F2" s="141"/>
      <c r="G2" s="141"/>
      <c r="H2" s="141"/>
      <c r="I2" s="142"/>
    </row>
    <row r="3" spans="2:10" ht="21" customHeight="1" x14ac:dyDescent="0.3">
      <c r="B3" s="45" t="s">
        <v>0</v>
      </c>
      <c r="C3" s="45" t="s">
        <v>1</v>
      </c>
      <c r="D3" s="45" t="s">
        <v>2</v>
      </c>
      <c r="E3" s="46" t="s">
        <v>3</v>
      </c>
      <c r="F3" s="46" t="s">
        <v>4</v>
      </c>
      <c r="G3" s="46" t="s">
        <v>5</v>
      </c>
      <c r="H3" s="25" t="s">
        <v>6</v>
      </c>
      <c r="I3" s="10" t="s">
        <v>7</v>
      </c>
      <c r="J3" s="14"/>
    </row>
    <row r="4" spans="2:10" ht="30" customHeight="1" x14ac:dyDescent="0.3">
      <c r="B4" s="134" t="s">
        <v>8</v>
      </c>
      <c r="C4" s="137">
        <v>56080</v>
      </c>
      <c r="D4" s="46" t="s">
        <v>9</v>
      </c>
      <c r="E4" s="41">
        <f>C4*30</f>
        <v>1682400</v>
      </c>
      <c r="F4" s="42">
        <f>E4*80%</f>
        <v>1345920</v>
      </c>
      <c r="G4" s="42">
        <f>E4*20%</f>
        <v>336480</v>
      </c>
      <c r="H4" s="43">
        <v>225000</v>
      </c>
      <c r="I4" s="44">
        <f>G4+H4</f>
        <v>561480</v>
      </c>
      <c r="J4" s="34"/>
    </row>
    <row r="5" spans="2:10" ht="30" customHeight="1" x14ac:dyDescent="0.3">
      <c r="B5" s="135"/>
      <c r="C5" s="138"/>
      <c r="D5" s="45" t="s">
        <v>34</v>
      </c>
      <c r="E5" s="41">
        <f>C4*31</f>
        <v>1738480</v>
      </c>
      <c r="F5" s="42">
        <f t="shared" ref="F5:F11" si="0">E5*80%</f>
        <v>1390784</v>
      </c>
      <c r="G5" s="42">
        <f t="shared" ref="G5:G11" si="1">E5*20%</f>
        <v>347696</v>
      </c>
      <c r="H5" s="43">
        <v>232500</v>
      </c>
      <c r="I5" s="44">
        <f t="shared" ref="I5:I12" si="2">G5+H5</f>
        <v>580196</v>
      </c>
      <c r="J5" s="34"/>
    </row>
    <row r="6" spans="2:10" ht="30" customHeight="1" x14ac:dyDescent="0.3">
      <c r="B6" s="136"/>
      <c r="C6" s="139"/>
      <c r="D6" s="45" t="s">
        <v>25</v>
      </c>
      <c r="E6" s="41">
        <f>C4*28</f>
        <v>1570240</v>
      </c>
      <c r="F6" s="42">
        <f>E6*80%</f>
        <v>1256192</v>
      </c>
      <c r="G6" s="42">
        <f>E6*20%</f>
        <v>314048</v>
      </c>
      <c r="H6" s="43">
        <v>210000</v>
      </c>
      <c r="I6" s="44">
        <f>G6+H6</f>
        <v>524048</v>
      </c>
      <c r="J6" s="34"/>
    </row>
    <row r="7" spans="2:10" ht="30" customHeight="1" x14ac:dyDescent="0.3">
      <c r="B7" s="132" t="s">
        <v>11</v>
      </c>
      <c r="C7" s="137">
        <v>52040</v>
      </c>
      <c r="D7" s="46" t="s">
        <v>9</v>
      </c>
      <c r="E7" s="41">
        <f>C7*30</f>
        <v>1561200</v>
      </c>
      <c r="F7" s="42">
        <f>E7*80%</f>
        <v>1248960</v>
      </c>
      <c r="G7" s="42">
        <f t="shared" si="1"/>
        <v>312240</v>
      </c>
      <c r="H7" s="43">
        <v>225000</v>
      </c>
      <c r="I7" s="44">
        <f t="shared" si="2"/>
        <v>537240</v>
      </c>
      <c r="J7" s="34"/>
    </row>
    <row r="8" spans="2:10" ht="30" customHeight="1" x14ac:dyDescent="0.3">
      <c r="B8" s="132"/>
      <c r="C8" s="138"/>
      <c r="D8" s="45" t="s">
        <v>10</v>
      </c>
      <c r="E8" s="41">
        <f>C7*31</f>
        <v>1613240</v>
      </c>
      <c r="F8" s="42">
        <f t="shared" si="0"/>
        <v>1290592</v>
      </c>
      <c r="G8" s="42">
        <f t="shared" si="1"/>
        <v>322648</v>
      </c>
      <c r="H8" s="43">
        <v>232500</v>
      </c>
      <c r="I8" s="44">
        <f t="shared" si="2"/>
        <v>555148</v>
      </c>
      <c r="J8" s="34"/>
    </row>
    <row r="9" spans="2:10" ht="30" customHeight="1" x14ac:dyDescent="0.3">
      <c r="B9" s="132"/>
      <c r="C9" s="139"/>
      <c r="D9" s="45" t="s">
        <v>25</v>
      </c>
      <c r="E9" s="41">
        <f>52040*28</f>
        <v>1457120</v>
      </c>
      <c r="F9" s="42">
        <f>E9*80%</f>
        <v>1165696</v>
      </c>
      <c r="G9" s="42">
        <f>E9*20%</f>
        <v>291424</v>
      </c>
      <c r="H9" s="43">
        <v>210000</v>
      </c>
      <c r="I9" s="44">
        <f>G9+H9</f>
        <v>501424</v>
      </c>
      <c r="J9" s="34"/>
    </row>
    <row r="10" spans="2:10" ht="30" customHeight="1" x14ac:dyDescent="0.3">
      <c r="B10" s="167" t="s">
        <v>36</v>
      </c>
      <c r="C10" s="133">
        <v>47990</v>
      </c>
      <c r="D10" s="46" t="s">
        <v>9</v>
      </c>
      <c r="E10" s="41">
        <f>C10*30</f>
        <v>1439700</v>
      </c>
      <c r="F10" s="42">
        <f t="shared" si="0"/>
        <v>1151760</v>
      </c>
      <c r="G10" s="42">
        <f t="shared" si="1"/>
        <v>287940</v>
      </c>
      <c r="H10" s="43">
        <v>225000</v>
      </c>
      <c r="I10" s="44">
        <f t="shared" si="2"/>
        <v>512940</v>
      </c>
      <c r="J10" s="34"/>
    </row>
    <row r="11" spans="2:10" ht="30" customHeight="1" x14ac:dyDescent="0.3">
      <c r="B11" s="132"/>
      <c r="C11" s="133"/>
      <c r="D11" s="45" t="s">
        <v>10</v>
      </c>
      <c r="E11" s="41">
        <f>C10*31</f>
        <v>1487690</v>
      </c>
      <c r="F11" s="42">
        <f t="shared" si="0"/>
        <v>1190152</v>
      </c>
      <c r="G11" s="42">
        <f t="shared" si="1"/>
        <v>297538</v>
      </c>
      <c r="H11" s="43">
        <v>232500</v>
      </c>
      <c r="I11" s="44">
        <f t="shared" si="2"/>
        <v>530038</v>
      </c>
      <c r="J11" s="34"/>
    </row>
    <row r="12" spans="2:10" ht="37.5" customHeight="1" x14ac:dyDescent="0.3">
      <c r="B12" s="132"/>
      <c r="C12" s="132"/>
      <c r="D12" s="45" t="s">
        <v>25</v>
      </c>
      <c r="E12" s="41">
        <f>C10*28</f>
        <v>1343720</v>
      </c>
      <c r="F12" s="42">
        <f>E12*80%</f>
        <v>1074976</v>
      </c>
      <c r="G12" s="42">
        <f>E12*20%</f>
        <v>268744</v>
      </c>
      <c r="H12" s="43">
        <v>210000</v>
      </c>
      <c r="I12" s="44">
        <f t="shared" si="2"/>
        <v>478744</v>
      </c>
      <c r="J12" s="34"/>
    </row>
    <row r="13" spans="2:10" ht="17.25" customHeight="1" x14ac:dyDescent="0.3">
      <c r="B13" s="140" t="s">
        <v>35</v>
      </c>
      <c r="C13" s="141"/>
      <c r="D13" s="141"/>
      <c r="E13" s="141"/>
      <c r="F13" s="141"/>
      <c r="G13" s="141"/>
      <c r="H13" s="141"/>
      <c r="I13" s="142"/>
    </row>
    <row r="14" spans="2:10" ht="20.25" customHeight="1" x14ac:dyDescent="0.3">
      <c r="B14" s="45" t="s">
        <v>0</v>
      </c>
      <c r="C14" s="45" t="s">
        <v>1</v>
      </c>
      <c r="D14" s="45" t="s">
        <v>2</v>
      </c>
      <c r="E14" s="46" t="s">
        <v>3</v>
      </c>
      <c r="F14" s="46" t="s">
        <v>4</v>
      </c>
      <c r="G14" s="46" t="s">
        <v>5</v>
      </c>
      <c r="H14" s="25" t="s">
        <v>6</v>
      </c>
      <c r="I14" s="10" t="s">
        <v>7</v>
      </c>
    </row>
    <row r="15" spans="2:10" ht="30" customHeight="1" x14ac:dyDescent="0.3">
      <c r="B15" s="134" t="s">
        <v>8</v>
      </c>
      <c r="C15" s="137">
        <v>56080</v>
      </c>
      <c r="D15" s="46" t="s">
        <v>9</v>
      </c>
      <c r="E15" s="41">
        <f>C15*30</f>
        <v>1682400</v>
      </c>
      <c r="F15" s="42">
        <f>E15*90%</f>
        <v>1514160</v>
      </c>
      <c r="G15" s="44">
        <f>E15*10%</f>
        <v>168240</v>
      </c>
      <c r="H15" s="43">
        <v>225000</v>
      </c>
      <c r="I15" s="44">
        <f>G15+H15</f>
        <v>393240</v>
      </c>
      <c r="J15" s="15"/>
    </row>
    <row r="16" spans="2:10" ht="30" customHeight="1" x14ac:dyDescent="0.3">
      <c r="B16" s="135"/>
      <c r="C16" s="138"/>
      <c r="D16" s="45" t="s">
        <v>10</v>
      </c>
      <c r="E16" s="41">
        <f>C15*31</f>
        <v>1738480</v>
      </c>
      <c r="F16" s="42">
        <f t="shared" ref="F16:F22" si="3">E16*90%</f>
        <v>1564632</v>
      </c>
      <c r="G16" s="44">
        <f t="shared" ref="G16:G22" si="4">E16*10%</f>
        <v>173848</v>
      </c>
      <c r="H16" s="43">
        <v>232500</v>
      </c>
      <c r="I16" s="44">
        <f t="shared" ref="I16:I21" si="5">G16+H16</f>
        <v>406348</v>
      </c>
      <c r="J16" s="15"/>
    </row>
    <row r="17" spans="2:10" ht="30" customHeight="1" x14ac:dyDescent="0.3">
      <c r="B17" s="136"/>
      <c r="C17" s="139"/>
      <c r="D17" s="45" t="s">
        <v>25</v>
      </c>
      <c r="E17" s="41">
        <f>C15*28</f>
        <v>1570240</v>
      </c>
      <c r="F17" s="42">
        <f>E17*90%</f>
        <v>1413216</v>
      </c>
      <c r="G17" s="44">
        <f>E17*10%</f>
        <v>157024</v>
      </c>
      <c r="H17" s="43">
        <v>210000</v>
      </c>
      <c r="I17" s="44">
        <f>G17+H17</f>
        <v>367024</v>
      </c>
      <c r="J17" s="15"/>
    </row>
    <row r="18" spans="2:10" ht="30" customHeight="1" x14ac:dyDescent="0.3">
      <c r="B18" s="134" t="s">
        <v>11</v>
      </c>
      <c r="C18" s="137">
        <v>52040</v>
      </c>
      <c r="D18" s="46" t="s">
        <v>9</v>
      </c>
      <c r="E18" s="41">
        <f>C18*30</f>
        <v>1561200</v>
      </c>
      <c r="F18" s="42">
        <f t="shared" si="3"/>
        <v>1405080</v>
      </c>
      <c r="G18" s="44">
        <f t="shared" si="4"/>
        <v>156120</v>
      </c>
      <c r="H18" s="43">
        <v>225000</v>
      </c>
      <c r="I18" s="44">
        <f t="shared" si="5"/>
        <v>381120</v>
      </c>
      <c r="J18" s="15"/>
    </row>
    <row r="19" spans="2:10" ht="30" customHeight="1" x14ac:dyDescent="0.3">
      <c r="B19" s="135"/>
      <c r="C19" s="138"/>
      <c r="D19" s="45" t="s">
        <v>10</v>
      </c>
      <c r="E19" s="41">
        <f>C18*31</f>
        <v>1613240</v>
      </c>
      <c r="F19" s="42">
        <f t="shared" si="3"/>
        <v>1451916</v>
      </c>
      <c r="G19" s="44">
        <f t="shared" si="4"/>
        <v>161324</v>
      </c>
      <c r="H19" s="43">
        <v>232500</v>
      </c>
      <c r="I19" s="44">
        <f t="shared" si="5"/>
        <v>393824</v>
      </c>
      <c r="J19" s="15"/>
    </row>
    <row r="20" spans="2:10" ht="30" customHeight="1" x14ac:dyDescent="0.3">
      <c r="B20" s="136"/>
      <c r="C20" s="139"/>
      <c r="D20" s="45" t="s">
        <v>25</v>
      </c>
      <c r="E20" s="41">
        <f>52040*28</f>
        <v>1457120</v>
      </c>
      <c r="F20" s="42">
        <f>E20*90%</f>
        <v>1311408</v>
      </c>
      <c r="G20" s="44">
        <f>E20*10%</f>
        <v>145712</v>
      </c>
      <c r="H20" s="43">
        <v>210000</v>
      </c>
      <c r="I20" s="44">
        <f>G20+H20</f>
        <v>355712</v>
      </c>
      <c r="J20" s="15"/>
    </row>
    <row r="21" spans="2:10" ht="30" customHeight="1" x14ac:dyDescent="0.3">
      <c r="B21" s="167" t="s">
        <v>36</v>
      </c>
      <c r="C21" s="133">
        <v>47990</v>
      </c>
      <c r="D21" s="46" t="s">
        <v>9</v>
      </c>
      <c r="E21" s="41">
        <f>C21*30</f>
        <v>1439700</v>
      </c>
      <c r="F21" s="42">
        <f t="shared" si="3"/>
        <v>1295730</v>
      </c>
      <c r="G21" s="44">
        <f t="shared" si="4"/>
        <v>143970</v>
      </c>
      <c r="H21" s="43">
        <v>225000</v>
      </c>
      <c r="I21" s="44">
        <f t="shared" si="5"/>
        <v>368970</v>
      </c>
      <c r="J21" s="15"/>
    </row>
    <row r="22" spans="2:10" ht="30" customHeight="1" x14ac:dyDescent="0.3">
      <c r="B22" s="132"/>
      <c r="C22" s="133"/>
      <c r="D22" s="45" t="s">
        <v>10</v>
      </c>
      <c r="E22" s="41">
        <f>C21*31</f>
        <v>1487690</v>
      </c>
      <c r="F22" s="42">
        <f t="shared" si="3"/>
        <v>1338921</v>
      </c>
      <c r="G22" s="44">
        <f t="shared" si="4"/>
        <v>148769</v>
      </c>
      <c r="H22" s="43">
        <v>232500</v>
      </c>
      <c r="I22" s="44">
        <f>G22+H22</f>
        <v>381269</v>
      </c>
      <c r="J22" s="15"/>
    </row>
    <row r="23" spans="2:10" ht="30" customHeight="1" x14ac:dyDescent="0.3">
      <c r="B23" s="132"/>
      <c r="C23" s="132"/>
      <c r="D23" s="45" t="s">
        <v>25</v>
      </c>
      <c r="E23" s="41">
        <f>C21*28</f>
        <v>1343720</v>
      </c>
      <c r="F23" s="42">
        <f>E23*90%</f>
        <v>1209348</v>
      </c>
      <c r="G23" s="44">
        <f>E23*10%</f>
        <v>134372</v>
      </c>
      <c r="H23" s="43">
        <v>210000</v>
      </c>
      <c r="I23" s="44">
        <f>G23+H23</f>
        <v>344372</v>
      </c>
      <c r="J23" s="15"/>
    </row>
    <row r="24" spans="2:10" ht="17.25" customHeight="1" x14ac:dyDescent="0.3">
      <c r="B24" s="140" t="s">
        <v>14</v>
      </c>
      <c r="C24" s="141"/>
      <c r="D24" s="141"/>
      <c r="E24" s="141"/>
      <c r="F24" s="141"/>
      <c r="G24" s="141"/>
      <c r="H24" s="141"/>
      <c r="I24" s="142"/>
    </row>
    <row r="25" spans="2:10" ht="19.5" customHeight="1" x14ac:dyDescent="0.3">
      <c r="B25" s="45" t="s">
        <v>0</v>
      </c>
      <c r="C25" s="45" t="s">
        <v>1</v>
      </c>
      <c r="D25" s="45" t="s">
        <v>2</v>
      </c>
      <c r="E25" s="46" t="s">
        <v>3</v>
      </c>
      <c r="F25" s="46" t="s">
        <v>4</v>
      </c>
      <c r="G25" s="46" t="s">
        <v>5</v>
      </c>
      <c r="H25" s="25" t="s">
        <v>6</v>
      </c>
      <c r="I25" s="10" t="s">
        <v>7</v>
      </c>
    </row>
    <row r="26" spans="2:10" ht="30" customHeight="1" x14ac:dyDescent="0.3">
      <c r="B26" s="134" t="s">
        <v>8</v>
      </c>
      <c r="C26" s="137">
        <v>56080</v>
      </c>
      <c r="D26" s="46" t="s">
        <v>9</v>
      </c>
      <c r="E26" s="41">
        <f>C26*30</f>
        <v>1682400</v>
      </c>
      <c r="F26" s="44">
        <f t="shared" ref="F26:F34" si="6">E26</f>
        <v>1682400</v>
      </c>
      <c r="G26" s="44">
        <v>0</v>
      </c>
      <c r="H26" s="43">
        <v>225000</v>
      </c>
      <c r="I26" s="43">
        <f>H26</f>
        <v>225000</v>
      </c>
    </row>
    <row r="27" spans="2:10" ht="30" customHeight="1" x14ac:dyDescent="0.3">
      <c r="B27" s="135"/>
      <c r="C27" s="138"/>
      <c r="D27" s="45" t="s">
        <v>10</v>
      </c>
      <c r="E27" s="41">
        <f>C26*31</f>
        <v>1738480</v>
      </c>
      <c r="F27" s="44">
        <f t="shared" si="6"/>
        <v>1738480</v>
      </c>
      <c r="G27" s="44">
        <v>0</v>
      </c>
      <c r="H27" s="43">
        <v>232500</v>
      </c>
      <c r="I27" s="43">
        <f t="shared" ref="I27:I34" si="7">H27</f>
        <v>232500</v>
      </c>
    </row>
    <row r="28" spans="2:10" ht="30" customHeight="1" x14ac:dyDescent="0.3">
      <c r="B28" s="136"/>
      <c r="C28" s="139"/>
      <c r="D28" s="45" t="s">
        <v>25</v>
      </c>
      <c r="E28" s="41">
        <f>C26*28</f>
        <v>1570240</v>
      </c>
      <c r="F28" s="44">
        <f t="shared" si="6"/>
        <v>1570240</v>
      </c>
      <c r="G28" s="44">
        <v>0</v>
      </c>
      <c r="H28" s="43">
        <v>210000</v>
      </c>
      <c r="I28" s="43">
        <f t="shared" si="7"/>
        <v>210000</v>
      </c>
    </row>
    <row r="29" spans="2:10" ht="30" customHeight="1" x14ac:dyDescent="0.3">
      <c r="B29" s="134" t="s">
        <v>11</v>
      </c>
      <c r="C29" s="137">
        <v>52040</v>
      </c>
      <c r="D29" s="46" t="s">
        <v>9</v>
      </c>
      <c r="E29" s="41">
        <f>C29*30</f>
        <v>1561200</v>
      </c>
      <c r="F29" s="44">
        <f t="shared" si="6"/>
        <v>1561200</v>
      </c>
      <c r="G29" s="44">
        <v>0</v>
      </c>
      <c r="H29" s="43">
        <v>225000</v>
      </c>
      <c r="I29" s="43">
        <f t="shared" si="7"/>
        <v>225000</v>
      </c>
    </row>
    <row r="30" spans="2:10" ht="30" customHeight="1" x14ac:dyDescent="0.3">
      <c r="B30" s="135"/>
      <c r="C30" s="138"/>
      <c r="D30" s="45" t="s">
        <v>10</v>
      </c>
      <c r="E30" s="41">
        <f>C29*31</f>
        <v>1613240</v>
      </c>
      <c r="F30" s="44">
        <f t="shared" si="6"/>
        <v>1613240</v>
      </c>
      <c r="G30" s="44">
        <v>0</v>
      </c>
      <c r="H30" s="43">
        <v>232500</v>
      </c>
      <c r="I30" s="43">
        <f t="shared" si="7"/>
        <v>232500</v>
      </c>
    </row>
    <row r="31" spans="2:10" ht="30" customHeight="1" x14ac:dyDescent="0.3">
      <c r="B31" s="136"/>
      <c r="C31" s="139"/>
      <c r="D31" s="45" t="s">
        <v>25</v>
      </c>
      <c r="E31" s="41">
        <f>52040*28</f>
        <v>1457120</v>
      </c>
      <c r="F31" s="44">
        <f t="shared" si="6"/>
        <v>1457120</v>
      </c>
      <c r="G31" s="44">
        <v>0</v>
      </c>
      <c r="H31" s="43">
        <v>210000</v>
      </c>
      <c r="I31" s="43">
        <f t="shared" si="7"/>
        <v>210000</v>
      </c>
    </row>
    <row r="32" spans="2:10" ht="30" customHeight="1" x14ac:dyDescent="0.3">
      <c r="B32" s="167" t="s">
        <v>36</v>
      </c>
      <c r="C32" s="133">
        <v>47990</v>
      </c>
      <c r="D32" s="46" t="s">
        <v>9</v>
      </c>
      <c r="E32" s="41">
        <f>C32*30</f>
        <v>1439700</v>
      </c>
      <c r="F32" s="44">
        <f t="shared" si="6"/>
        <v>1439700</v>
      </c>
      <c r="G32" s="44">
        <v>0</v>
      </c>
      <c r="H32" s="43">
        <v>225000</v>
      </c>
      <c r="I32" s="43">
        <f t="shared" si="7"/>
        <v>225000</v>
      </c>
    </row>
    <row r="33" spans="2:10" ht="30" customHeight="1" x14ac:dyDescent="0.3">
      <c r="B33" s="132"/>
      <c r="C33" s="133"/>
      <c r="D33" s="45" t="s">
        <v>10</v>
      </c>
      <c r="E33" s="41">
        <f>C32*31</f>
        <v>1487690</v>
      </c>
      <c r="F33" s="44">
        <f t="shared" si="6"/>
        <v>1487690</v>
      </c>
      <c r="G33" s="44">
        <v>0</v>
      </c>
      <c r="H33" s="43">
        <v>232500</v>
      </c>
      <c r="I33" s="43">
        <f t="shared" si="7"/>
        <v>232500</v>
      </c>
    </row>
    <row r="34" spans="2:10" ht="30" customHeight="1" x14ac:dyDescent="0.3">
      <c r="B34" s="132"/>
      <c r="C34" s="132"/>
      <c r="D34" s="45" t="s">
        <v>25</v>
      </c>
      <c r="E34" s="41">
        <f>47990*28</f>
        <v>1343720</v>
      </c>
      <c r="F34" s="44">
        <f t="shared" si="6"/>
        <v>1343720</v>
      </c>
      <c r="G34" s="44">
        <v>0</v>
      </c>
      <c r="H34" s="43">
        <v>210000</v>
      </c>
      <c r="I34" s="43">
        <f t="shared" si="7"/>
        <v>210000</v>
      </c>
    </row>
    <row r="35" spans="2:10" ht="71.25" customHeight="1" x14ac:dyDescent="0.3">
      <c r="B35" s="170" t="s">
        <v>38</v>
      </c>
      <c r="C35" s="169"/>
      <c r="D35" s="169"/>
      <c r="E35" s="169"/>
      <c r="F35" s="169"/>
      <c r="G35" s="169"/>
      <c r="H35" s="169"/>
      <c r="I35" s="169"/>
    </row>
    <row r="36" spans="2:10" ht="33.75" customHeight="1" x14ac:dyDescent="0.3">
      <c r="B36" s="12"/>
    </row>
    <row r="45" spans="2:10" ht="26.25" x14ac:dyDescent="0.3">
      <c r="B45" s="47"/>
      <c r="C45" s="47"/>
      <c r="D45" s="47"/>
      <c r="E45" s="47"/>
      <c r="F45" s="47"/>
      <c r="G45" s="47"/>
      <c r="H45" s="47"/>
      <c r="I45" s="47"/>
    </row>
    <row r="46" spans="2:10" ht="26.25" x14ac:dyDescent="0.3">
      <c r="B46" s="48"/>
      <c r="C46" s="47"/>
      <c r="D46" s="47"/>
      <c r="E46" s="47"/>
      <c r="F46" s="47"/>
      <c r="G46" s="47"/>
      <c r="H46" s="47"/>
      <c r="I46" s="47"/>
    </row>
    <row r="47" spans="2:10" ht="26.25" x14ac:dyDescent="0.3">
      <c r="B47" s="49"/>
      <c r="C47" s="49"/>
      <c r="D47" s="49"/>
      <c r="E47" s="50"/>
      <c r="F47" s="50"/>
      <c r="G47" s="50"/>
      <c r="H47" s="51"/>
      <c r="I47" s="52"/>
      <c r="J47" s="14"/>
    </row>
    <row r="48" spans="2:10" ht="16.5" customHeight="1" x14ac:dyDescent="0.3">
      <c r="B48" s="47"/>
      <c r="C48" s="53"/>
      <c r="D48" s="53"/>
      <c r="E48" s="54"/>
      <c r="F48" s="55"/>
      <c r="G48" s="55"/>
      <c r="H48" s="55"/>
      <c r="I48" s="56"/>
      <c r="J48" s="14"/>
    </row>
    <row r="49" spans="2:10" ht="16.5" customHeight="1" x14ac:dyDescent="0.3">
      <c r="B49" s="47"/>
      <c r="C49" s="47"/>
      <c r="D49" s="53"/>
      <c r="E49" s="54"/>
      <c r="F49" s="55"/>
      <c r="G49" s="55"/>
      <c r="H49" s="55"/>
      <c r="I49" s="56"/>
      <c r="J49" s="14"/>
    </row>
    <row r="50" spans="2:10" ht="16.5" customHeight="1" x14ac:dyDescent="0.3">
      <c r="B50" s="47"/>
      <c r="C50" s="53"/>
      <c r="D50" s="53"/>
      <c r="E50" s="54"/>
      <c r="F50" s="55"/>
      <c r="G50" s="55"/>
      <c r="H50" s="55"/>
      <c r="I50" s="56"/>
    </row>
    <row r="51" spans="2:10" ht="16.5" customHeight="1" x14ac:dyDescent="0.3">
      <c r="B51" s="47"/>
      <c r="C51" s="47"/>
      <c r="D51" s="53"/>
      <c r="E51" s="54"/>
      <c r="F51" s="55"/>
      <c r="G51" s="55"/>
      <c r="H51" s="55"/>
      <c r="I51" s="56"/>
    </row>
    <row r="52" spans="2:10" ht="16.5" customHeight="1" x14ac:dyDescent="0.3">
      <c r="B52" s="47"/>
      <c r="C52" s="53"/>
      <c r="D52" s="53"/>
      <c r="E52" s="54"/>
      <c r="F52" s="55"/>
      <c r="G52" s="55"/>
      <c r="H52" s="55"/>
      <c r="I52" s="56"/>
    </row>
    <row r="53" spans="2:10" ht="16.5" customHeight="1" x14ac:dyDescent="0.3">
      <c r="B53" s="47"/>
      <c r="C53" s="47"/>
      <c r="D53" s="53"/>
      <c r="E53" s="54"/>
      <c r="F53" s="55"/>
      <c r="G53" s="55"/>
      <c r="H53" s="55"/>
      <c r="I53" s="56"/>
    </row>
    <row r="54" spans="2:10" ht="26.25" x14ac:dyDescent="0.3">
      <c r="B54" s="47"/>
      <c r="C54" s="47"/>
      <c r="D54" s="47"/>
      <c r="E54" s="47"/>
      <c r="F54" s="47"/>
      <c r="G54" s="47"/>
      <c r="H54" s="47"/>
      <c r="I54" s="47"/>
    </row>
    <row r="55" spans="2:10" ht="26.25" x14ac:dyDescent="0.3">
      <c r="B55" s="49"/>
      <c r="C55" s="49"/>
      <c r="D55" s="49"/>
      <c r="E55" s="50"/>
      <c r="F55" s="50"/>
      <c r="G55" s="50"/>
      <c r="H55" s="51"/>
      <c r="I55" s="52"/>
    </row>
    <row r="56" spans="2:10" ht="16.5" customHeight="1" x14ac:dyDescent="0.3">
      <c r="B56" s="47"/>
      <c r="C56" s="53"/>
      <c r="D56" s="53"/>
      <c r="E56" s="54"/>
      <c r="F56" s="55"/>
      <c r="G56" s="55"/>
      <c r="H56" s="55"/>
      <c r="I56" s="56"/>
      <c r="J56" s="15"/>
    </row>
    <row r="57" spans="2:10" ht="16.5" customHeight="1" x14ac:dyDescent="0.3">
      <c r="B57" s="47"/>
      <c r="C57" s="47"/>
      <c r="D57" s="53"/>
      <c r="E57" s="54"/>
      <c r="F57" s="55"/>
      <c r="G57" s="55"/>
      <c r="H57" s="55"/>
      <c r="I57" s="56"/>
    </row>
    <row r="58" spans="2:10" ht="16.5" customHeight="1" x14ac:dyDescent="0.3">
      <c r="B58" s="47"/>
      <c r="C58" s="53"/>
      <c r="D58" s="53"/>
      <c r="E58" s="54"/>
      <c r="F58" s="55"/>
      <c r="G58" s="55"/>
      <c r="H58" s="55"/>
      <c r="I58" s="56"/>
    </row>
    <row r="59" spans="2:10" ht="16.5" customHeight="1" x14ac:dyDescent="0.3">
      <c r="B59" s="47"/>
      <c r="C59" s="47"/>
      <c r="D59" s="53"/>
      <c r="E59" s="54"/>
      <c r="F59" s="55"/>
      <c r="G59" s="55"/>
      <c r="H59" s="55"/>
      <c r="I59" s="56"/>
    </row>
    <row r="60" spans="2:10" ht="16.5" customHeight="1" x14ac:dyDescent="0.3">
      <c r="B60" s="47"/>
      <c r="C60" s="53"/>
      <c r="D60" s="53"/>
      <c r="E60" s="54"/>
      <c r="F60" s="55"/>
      <c r="G60" s="55"/>
      <c r="H60" s="55"/>
      <c r="I60" s="56"/>
    </row>
    <row r="61" spans="2:10" ht="16.5" customHeight="1" x14ac:dyDescent="0.3">
      <c r="B61" s="47"/>
      <c r="C61" s="47"/>
      <c r="D61" s="53"/>
      <c r="E61" s="54"/>
      <c r="F61" s="55"/>
      <c r="G61" s="55"/>
      <c r="H61" s="55"/>
      <c r="I61" s="56"/>
    </row>
    <row r="62" spans="2:10" ht="26.25" x14ac:dyDescent="0.3">
      <c r="B62" s="47"/>
      <c r="C62" s="47"/>
      <c r="D62" s="47"/>
      <c r="E62" s="47"/>
      <c r="F62" s="47"/>
      <c r="G62" s="47"/>
      <c r="H62" s="47"/>
      <c r="I62" s="47"/>
    </row>
    <row r="63" spans="2:10" ht="26.25" x14ac:dyDescent="0.3">
      <c r="B63" s="49"/>
      <c r="C63" s="49"/>
      <c r="D63" s="49"/>
      <c r="E63" s="50"/>
      <c r="F63" s="50"/>
      <c r="G63" s="50"/>
      <c r="H63" s="51"/>
      <c r="I63" s="52"/>
    </row>
    <row r="64" spans="2:10" ht="16.5" customHeight="1" x14ac:dyDescent="0.3">
      <c r="B64" s="47"/>
      <c r="C64" s="53"/>
      <c r="D64" s="53"/>
      <c r="E64" s="54"/>
      <c r="F64" s="55"/>
      <c r="G64" s="55"/>
      <c r="H64" s="55"/>
      <c r="I64" s="56"/>
    </row>
    <row r="65" spans="2:9" ht="16.5" customHeight="1" x14ac:dyDescent="0.3">
      <c r="B65" s="47"/>
      <c r="C65" s="47"/>
      <c r="D65" s="53"/>
      <c r="E65" s="54"/>
      <c r="F65" s="55"/>
      <c r="G65" s="55"/>
      <c r="H65" s="55"/>
      <c r="I65" s="56"/>
    </row>
    <row r="66" spans="2:9" ht="16.5" customHeight="1" x14ac:dyDescent="0.3">
      <c r="B66" s="47"/>
      <c r="C66" s="53"/>
      <c r="D66" s="53"/>
      <c r="E66" s="54"/>
      <c r="F66" s="55"/>
      <c r="G66" s="55"/>
      <c r="H66" s="55"/>
      <c r="I66" s="56"/>
    </row>
    <row r="67" spans="2:9" ht="16.5" customHeight="1" x14ac:dyDescent="0.3">
      <c r="B67" s="47"/>
      <c r="C67" s="47"/>
      <c r="D67" s="53"/>
      <c r="E67" s="54"/>
      <c r="F67" s="55"/>
      <c r="G67" s="55"/>
      <c r="H67" s="55"/>
      <c r="I67" s="56"/>
    </row>
    <row r="68" spans="2:9" ht="16.5" customHeight="1" x14ac:dyDescent="0.3">
      <c r="B68" s="47"/>
      <c r="C68" s="53"/>
      <c r="D68" s="53"/>
      <c r="E68" s="54"/>
      <c r="F68" s="55"/>
      <c r="G68" s="55"/>
      <c r="H68" s="55"/>
      <c r="I68" s="56"/>
    </row>
    <row r="69" spans="2:9" ht="16.5" customHeight="1" x14ac:dyDescent="0.3">
      <c r="B69" s="47"/>
      <c r="C69" s="47"/>
      <c r="D69" s="53"/>
      <c r="E69" s="54"/>
      <c r="F69" s="55"/>
      <c r="G69" s="55"/>
      <c r="H69" s="55"/>
      <c r="I69" s="56"/>
    </row>
    <row r="70" spans="2:9" ht="26.25" x14ac:dyDescent="0.3">
      <c r="B70" s="57"/>
      <c r="C70" s="57"/>
      <c r="D70" s="57"/>
      <c r="E70" s="57"/>
      <c r="F70" s="57"/>
      <c r="G70" s="57"/>
      <c r="H70" s="58"/>
      <c r="I70" s="59"/>
    </row>
    <row r="71" spans="2:9" ht="26.25" x14ac:dyDescent="0.3">
      <c r="B71" s="60"/>
      <c r="C71" s="61"/>
      <c r="D71" s="61"/>
      <c r="E71" s="62"/>
      <c r="F71" s="62"/>
      <c r="G71" s="62"/>
      <c r="H71" s="58"/>
      <c r="I71" s="59"/>
    </row>
    <row r="72" spans="2:9" ht="26.25" x14ac:dyDescent="0.3">
      <c r="B72" s="57"/>
      <c r="C72" s="57"/>
      <c r="D72" s="57"/>
      <c r="E72" s="57"/>
      <c r="F72" s="57"/>
      <c r="G72" s="57"/>
      <c r="H72" s="58"/>
      <c r="I72" s="59"/>
    </row>
    <row r="73" spans="2:9" ht="26.25" x14ac:dyDescent="0.3">
      <c r="B73" s="57"/>
      <c r="C73" s="57"/>
      <c r="D73" s="57"/>
      <c r="E73" s="57"/>
      <c r="F73" s="57"/>
      <c r="G73" s="57"/>
      <c r="H73" s="58"/>
      <c r="I73" s="59"/>
    </row>
    <row r="74" spans="2:9" ht="26.25" x14ac:dyDescent="0.3">
      <c r="B74" s="57"/>
      <c r="C74" s="57"/>
      <c r="D74" s="57"/>
      <c r="E74" s="57"/>
      <c r="F74" s="57"/>
      <c r="G74" s="57"/>
      <c r="H74" s="58"/>
      <c r="I74" s="59"/>
    </row>
  </sheetData>
  <mergeCells count="23">
    <mergeCell ref="B10:B12"/>
    <mergeCell ref="C10:C12"/>
    <mergeCell ref="B13:I13"/>
    <mergeCell ref="B1:I1"/>
    <mergeCell ref="B2:I2"/>
    <mergeCell ref="B4:B6"/>
    <mergeCell ref="C4:C6"/>
    <mergeCell ref="B7:B9"/>
    <mergeCell ref="C7:C9"/>
    <mergeCell ref="B15:B17"/>
    <mergeCell ref="C15:C17"/>
    <mergeCell ref="B35:I35"/>
    <mergeCell ref="B32:B34"/>
    <mergeCell ref="C32:C34"/>
    <mergeCell ref="B29:B31"/>
    <mergeCell ref="C29:C31"/>
    <mergeCell ref="B26:B28"/>
    <mergeCell ref="C26:C28"/>
    <mergeCell ref="B18:B20"/>
    <mergeCell ref="C18:C20"/>
    <mergeCell ref="B21:B23"/>
    <mergeCell ref="C21:C23"/>
    <mergeCell ref="B24:I24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74"/>
  <sheetViews>
    <sheetView topLeftCell="A10" zoomScale="70" zoomScaleNormal="70" workbookViewId="0">
      <selection activeCell="N21" sqref="N21"/>
    </sheetView>
  </sheetViews>
  <sheetFormatPr defaultRowHeight="16.5" x14ac:dyDescent="0.3"/>
  <cols>
    <col min="1" max="1" width="6.5" style="13" customWidth="1"/>
    <col min="2" max="2" width="9.625" style="13" customWidth="1"/>
    <col min="3" max="3" width="9" style="13" customWidth="1"/>
    <col min="4" max="4" width="15.625" style="13" customWidth="1"/>
    <col min="5" max="5" width="15.75" style="13" customWidth="1"/>
    <col min="6" max="6" width="16.375" style="13" bestFit="1" customWidth="1"/>
    <col min="7" max="7" width="13.25" style="13" customWidth="1"/>
    <col min="8" max="8" width="16" style="26" customWidth="1"/>
    <col min="9" max="9" width="17.25" style="36" customWidth="1"/>
    <col min="10" max="10" width="13.375" style="13" customWidth="1"/>
    <col min="11" max="11" width="15.25" style="13" customWidth="1"/>
    <col min="12" max="16384" width="9" style="13"/>
  </cols>
  <sheetData>
    <row r="1" spans="2:11" ht="37.5" customHeight="1" x14ac:dyDescent="0.3">
      <c r="B1" s="165" t="s">
        <v>41</v>
      </c>
      <c r="C1" s="166"/>
      <c r="D1" s="166"/>
      <c r="E1" s="166"/>
      <c r="F1" s="166"/>
      <c r="G1" s="166"/>
      <c r="H1" s="166"/>
      <c r="I1" s="166"/>
    </row>
    <row r="2" spans="2:11" ht="16.5" customHeight="1" x14ac:dyDescent="0.3">
      <c r="B2" s="140" t="s">
        <v>29</v>
      </c>
      <c r="C2" s="141"/>
      <c r="D2" s="141"/>
      <c r="E2" s="141"/>
      <c r="F2" s="141"/>
      <c r="G2" s="141"/>
      <c r="H2" s="141"/>
      <c r="I2" s="142"/>
    </row>
    <row r="3" spans="2:11" ht="21" customHeight="1" x14ac:dyDescent="0.3">
      <c r="B3" s="65" t="s">
        <v>0</v>
      </c>
      <c r="C3" s="65" t="s">
        <v>1</v>
      </c>
      <c r="D3" s="65" t="s">
        <v>2</v>
      </c>
      <c r="E3" s="66" t="s">
        <v>3</v>
      </c>
      <c r="F3" s="66" t="s">
        <v>4</v>
      </c>
      <c r="G3" s="66" t="s">
        <v>5</v>
      </c>
      <c r="H3" s="25" t="s">
        <v>6</v>
      </c>
      <c r="I3" s="10" t="s">
        <v>7</v>
      </c>
      <c r="J3" s="14"/>
    </row>
    <row r="4" spans="2:11" ht="30" customHeight="1" x14ac:dyDescent="0.3">
      <c r="B4" s="134" t="s">
        <v>8</v>
      </c>
      <c r="C4" s="137">
        <v>57040</v>
      </c>
      <c r="D4" s="66" t="s">
        <v>9</v>
      </c>
      <c r="E4" s="41">
        <f>C4*30</f>
        <v>1711200</v>
      </c>
      <c r="F4" s="42">
        <f>E4*80%</f>
        <v>1368960</v>
      </c>
      <c r="G4" s="42">
        <f>E4*20%</f>
        <v>342240</v>
      </c>
      <c r="H4" s="43">
        <v>300000</v>
      </c>
      <c r="I4" s="44">
        <f>G4+H4</f>
        <v>642240</v>
      </c>
      <c r="J4" s="102">
        <f>F4+G4</f>
        <v>1711200</v>
      </c>
      <c r="K4" s="103">
        <f>I4+F4</f>
        <v>2011200</v>
      </c>
    </row>
    <row r="5" spans="2:11" ht="30" customHeight="1" x14ac:dyDescent="0.3">
      <c r="B5" s="135"/>
      <c r="C5" s="138"/>
      <c r="D5" s="65" t="s">
        <v>34</v>
      </c>
      <c r="E5" s="41">
        <f>C4*31</f>
        <v>1768240</v>
      </c>
      <c r="F5" s="42">
        <f t="shared" ref="F5:F11" si="0">E5*80%</f>
        <v>1414592</v>
      </c>
      <c r="G5" s="42">
        <f t="shared" ref="G5:G11" si="1">E5*20%</f>
        <v>353648</v>
      </c>
      <c r="H5" s="43">
        <v>310000</v>
      </c>
      <c r="I5" s="44">
        <f t="shared" ref="I5:I12" si="2">G5+H5</f>
        <v>663648</v>
      </c>
      <c r="J5" s="102">
        <f t="shared" ref="J5:J34" si="3">F5+G5</f>
        <v>1768240</v>
      </c>
      <c r="K5" s="103">
        <f t="shared" ref="K5:K34" si="4">I5+F5</f>
        <v>2078240</v>
      </c>
    </row>
    <row r="6" spans="2:11" ht="30" customHeight="1" x14ac:dyDescent="0.3">
      <c r="B6" s="136"/>
      <c r="C6" s="139"/>
      <c r="D6" s="65" t="s">
        <v>25</v>
      </c>
      <c r="E6" s="41">
        <f>C4*28</f>
        <v>1597120</v>
      </c>
      <c r="F6" s="42">
        <f>E6*80%</f>
        <v>1277696</v>
      </c>
      <c r="G6" s="42">
        <f>E6*20%</f>
        <v>319424</v>
      </c>
      <c r="H6" s="43">
        <v>280000</v>
      </c>
      <c r="I6" s="44">
        <f>G6+H6</f>
        <v>599424</v>
      </c>
      <c r="J6" s="102">
        <f t="shared" si="3"/>
        <v>1597120</v>
      </c>
      <c r="K6" s="103">
        <f t="shared" si="4"/>
        <v>1877120</v>
      </c>
    </row>
    <row r="7" spans="2:11" ht="30" customHeight="1" x14ac:dyDescent="0.3">
      <c r="B7" s="132" t="s">
        <v>11</v>
      </c>
      <c r="C7" s="137">
        <v>52930</v>
      </c>
      <c r="D7" s="66" t="s">
        <v>9</v>
      </c>
      <c r="E7" s="41">
        <f>C7*30</f>
        <v>1587900</v>
      </c>
      <c r="F7" s="42">
        <f>E7*80%</f>
        <v>1270320</v>
      </c>
      <c r="G7" s="42">
        <f t="shared" si="1"/>
        <v>317580</v>
      </c>
      <c r="H7" s="43">
        <v>300000</v>
      </c>
      <c r="I7" s="44">
        <f t="shared" si="2"/>
        <v>617580</v>
      </c>
      <c r="J7" s="102">
        <f t="shared" si="3"/>
        <v>1587900</v>
      </c>
      <c r="K7" s="103">
        <f t="shared" si="4"/>
        <v>1887900</v>
      </c>
    </row>
    <row r="8" spans="2:11" ht="30" customHeight="1" x14ac:dyDescent="0.3">
      <c r="B8" s="132"/>
      <c r="C8" s="138"/>
      <c r="D8" s="65" t="s">
        <v>10</v>
      </c>
      <c r="E8" s="41">
        <f>C7*31</f>
        <v>1640830</v>
      </c>
      <c r="F8" s="42">
        <f t="shared" si="0"/>
        <v>1312664</v>
      </c>
      <c r="G8" s="42">
        <f t="shared" si="1"/>
        <v>328166</v>
      </c>
      <c r="H8" s="43">
        <v>310000</v>
      </c>
      <c r="I8" s="44">
        <f t="shared" si="2"/>
        <v>638166</v>
      </c>
      <c r="J8" s="102">
        <f t="shared" si="3"/>
        <v>1640830</v>
      </c>
      <c r="K8" s="103">
        <f t="shared" si="4"/>
        <v>1950830</v>
      </c>
    </row>
    <row r="9" spans="2:11" ht="30" customHeight="1" x14ac:dyDescent="0.3">
      <c r="B9" s="132"/>
      <c r="C9" s="139"/>
      <c r="D9" s="65" t="s">
        <v>25</v>
      </c>
      <c r="E9" s="41">
        <f>52040*28</f>
        <v>1457120</v>
      </c>
      <c r="F9" s="42">
        <f>E9*80%</f>
        <v>1165696</v>
      </c>
      <c r="G9" s="42">
        <f>E9*20%</f>
        <v>291424</v>
      </c>
      <c r="H9" s="43">
        <v>280000</v>
      </c>
      <c r="I9" s="44">
        <f>G9+H9</f>
        <v>571424</v>
      </c>
      <c r="J9" s="102">
        <f t="shared" si="3"/>
        <v>1457120</v>
      </c>
      <c r="K9" s="103">
        <f t="shared" si="4"/>
        <v>1737120</v>
      </c>
    </row>
    <row r="10" spans="2:11" ht="30" customHeight="1" x14ac:dyDescent="0.3">
      <c r="B10" s="167" t="s">
        <v>36</v>
      </c>
      <c r="C10" s="133">
        <v>48810</v>
      </c>
      <c r="D10" s="66" t="s">
        <v>9</v>
      </c>
      <c r="E10" s="41">
        <f>C10*30</f>
        <v>1464300</v>
      </c>
      <c r="F10" s="42">
        <f t="shared" si="0"/>
        <v>1171440</v>
      </c>
      <c r="G10" s="42">
        <f t="shared" si="1"/>
        <v>292860</v>
      </c>
      <c r="H10" s="43">
        <v>300000</v>
      </c>
      <c r="I10" s="44">
        <f t="shared" si="2"/>
        <v>592860</v>
      </c>
      <c r="J10" s="102">
        <f t="shared" si="3"/>
        <v>1464300</v>
      </c>
      <c r="K10" s="103">
        <f t="shared" si="4"/>
        <v>1764300</v>
      </c>
    </row>
    <row r="11" spans="2:11" ht="30" customHeight="1" x14ac:dyDescent="0.3">
      <c r="B11" s="132"/>
      <c r="C11" s="133"/>
      <c r="D11" s="65" t="s">
        <v>10</v>
      </c>
      <c r="E11" s="41">
        <f>C10*31</f>
        <v>1513110</v>
      </c>
      <c r="F11" s="42">
        <f t="shared" si="0"/>
        <v>1210488</v>
      </c>
      <c r="G11" s="42">
        <f t="shared" si="1"/>
        <v>302622</v>
      </c>
      <c r="H11" s="43">
        <v>310000</v>
      </c>
      <c r="I11" s="44">
        <f t="shared" si="2"/>
        <v>612622</v>
      </c>
      <c r="J11" s="102">
        <f t="shared" si="3"/>
        <v>1513110</v>
      </c>
      <c r="K11" s="103">
        <f t="shared" si="4"/>
        <v>1823110</v>
      </c>
    </row>
    <row r="12" spans="2:11" ht="37.5" customHeight="1" x14ac:dyDescent="0.3">
      <c r="B12" s="132"/>
      <c r="C12" s="132"/>
      <c r="D12" s="65" t="s">
        <v>25</v>
      </c>
      <c r="E12" s="41">
        <f>C10*28</f>
        <v>1366680</v>
      </c>
      <c r="F12" s="42">
        <f>E12*80%</f>
        <v>1093344</v>
      </c>
      <c r="G12" s="42">
        <f>E12*20%</f>
        <v>273336</v>
      </c>
      <c r="H12" s="43">
        <v>280000</v>
      </c>
      <c r="I12" s="44">
        <f t="shared" si="2"/>
        <v>553336</v>
      </c>
      <c r="J12" s="102">
        <f t="shared" si="3"/>
        <v>1366680</v>
      </c>
      <c r="K12" s="103">
        <f t="shared" si="4"/>
        <v>1646680</v>
      </c>
    </row>
    <row r="13" spans="2:11" ht="17.25" customHeight="1" x14ac:dyDescent="0.3">
      <c r="B13" s="140" t="s">
        <v>35</v>
      </c>
      <c r="C13" s="141"/>
      <c r="D13" s="141"/>
      <c r="E13" s="141"/>
      <c r="F13" s="141"/>
      <c r="G13" s="141"/>
      <c r="H13" s="141"/>
      <c r="I13" s="142"/>
      <c r="J13" s="34">
        <f t="shared" si="3"/>
        <v>0</v>
      </c>
      <c r="K13" s="36">
        <f t="shared" si="4"/>
        <v>0</v>
      </c>
    </row>
    <row r="14" spans="2:11" ht="20.25" customHeight="1" x14ac:dyDescent="0.3">
      <c r="B14" s="65" t="s">
        <v>0</v>
      </c>
      <c r="C14" s="65" t="s">
        <v>1</v>
      </c>
      <c r="D14" s="65" t="s">
        <v>2</v>
      </c>
      <c r="E14" s="66" t="s">
        <v>3</v>
      </c>
      <c r="F14" s="66" t="s">
        <v>4</v>
      </c>
      <c r="G14" s="66" t="s">
        <v>5</v>
      </c>
      <c r="H14" s="25" t="s">
        <v>6</v>
      </c>
      <c r="I14" s="10" t="s">
        <v>7</v>
      </c>
      <c r="J14" s="34" t="e">
        <f t="shared" si="3"/>
        <v>#VALUE!</v>
      </c>
      <c r="K14" s="36" t="e">
        <f t="shared" si="4"/>
        <v>#VALUE!</v>
      </c>
    </row>
    <row r="15" spans="2:11" ht="30" customHeight="1" x14ac:dyDescent="0.3">
      <c r="B15" s="134" t="s">
        <v>8</v>
      </c>
      <c r="C15" s="137">
        <v>57040</v>
      </c>
      <c r="D15" s="66" t="s">
        <v>9</v>
      </c>
      <c r="E15" s="41">
        <f>C15*30</f>
        <v>1711200</v>
      </c>
      <c r="F15" s="42">
        <f>E15*90%</f>
        <v>1540080</v>
      </c>
      <c r="G15" s="44">
        <f>E15*10%</f>
        <v>171120</v>
      </c>
      <c r="H15" s="43">
        <v>300000</v>
      </c>
      <c r="I15" s="44">
        <f>G15+H15</f>
        <v>471120</v>
      </c>
      <c r="J15" s="102">
        <f t="shared" si="3"/>
        <v>1711200</v>
      </c>
      <c r="K15" s="103">
        <f t="shared" si="4"/>
        <v>2011200</v>
      </c>
    </row>
    <row r="16" spans="2:11" ht="30" customHeight="1" x14ac:dyDescent="0.3">
      <c r="B16" s="135"/>
      <c r="C16" s="138"/>
      <c r="D16" s="65" t="s">
        <v>10</v>
      </c>
      <c r="E16" s="41">
        <f>C15*31</f>
        <v>1768240</v>
      </c>
      <c r="F16" s="42">
        <f t="shared" ref="F16:F22" si="5">E16*90%</f>
        <v>1591416</v>
      </c>
      <c r="G16" s="44">
        <f t="shared" ref="G16:G22" si="6">E16*10%</f>
        <v>176824</v>
      </c>
      <c r="H16" s="43">
        <v>310000</v>
      </c>
      <c r="I16" s="44">
        <f t="shared" ref="I16:I21" si="7">G16+H16</f>
        <v>486824</v>
      </c>
      <c r="J16" s="102">
        <f t="shared" si="3"/>
        <v>1768240</v>
      </c>
      <c r="K16" s="103">
        <f t="shared" si="4"/>
        <v>2078240</v>
      </c>
    </row>
    <row r="17" spans="2:11" ht="30" customHeight="1" x14ac:dyDescent="0.3">
      <c r="B17" s="136"/>
      <c r="C17" s="139"/>
      <c r="D17" s="65" t="s">
        <v>25</v>
      </c>
      <c r="E17" s="41">
        <f>C15*28</f>
        <v>1597120</v>
      </c>
      <c r="F17" s="42">
        <f>E17*90%</f>
        <v>1437408</v>
      </c>
      <c r="G17" s="44">
        <f>E17*10%</f>
        <v>159712</v>
      </c>
      <c r="H17" s="43">
        <v>280000</v>
      </c>
      <c r="I17" s="44">
        <f>G17+H17</f>
        <v>439712</v>
      </c>
      <c r="J17" s="102">
        <f t="shared" si="3"/>
        <v>1597120</v>
      </c>
      <c r="K17" s="103">
        <f t="shared" si="4"/>
        <v>1877120</v>
      </c>
    </row>
    <row r="18" spans="2:11" ht="30" customHeight="1" x14ac:dyDescent="0.3">
      <c r="B18" s="134" t="s">
        <v>11</v>
      </c>
      <c r="C18" s="137">
        <v>52930</v>
      </c>
      <c r="D18" s="66" t="s">
        <v>9</v>
      </c>
      <c r="E18" s="41">
        <f>C18*30</f>
        <v>1587900</v>
      </c>
      <c r="F18" s="42">
        <f t="shared" si="5"/>
        <v>1429110</v>
      </c>
      <c r="G18" s="44">
        <f t="shared" si="6"/>
        <v>158790</v>
      </c>
      <c r="H18" s="43">
        <v>300000</v>
      </c>
      <c r="I18" s="44">
        <f t="shared" si="7"/>
        <v>458790</v>
      </c>
      <c r="J18" s="102">
        <f t="shared" si="3"/>
        <v>1587900</v>
      </c>
      <c r="K18" s="103">
        <f t="shared" si="4"/>
        <v>1887900</v>
      </c>
    </row>
    <row r="19" spans="2:11" ht="30" customHeight="1" x14ac:dyDescent="0.3">
      <c r="B19" s="135"/>
      <c r="C19" s="138"/>
      <c r="D19" s="65" t="s">
        <v>10</v>
      </c>
      <c r="E19" s="41">
        <f>C18*31</f>
        <v>1640830</v>
      </c>
      <c r="F19" s="42">
        <f t="shared" si="5"/>
        <v>1476747</v>
      </c>
      <c r="G19" s="44">
        <f t="shared" si="6"/>
        <v>164083</v>
      </c>
      <c r="H19" s="43">
        <v>310000</v>
      </c>
      <c r="I19" s="44">
        <f t="shared" si="7"/>
        <v>474083</v>
      </c>
      <c r="J19" s="102">
        <f t="shared" si="3"/>
        <v>1640830</v>
      </c>
      <c r="K19" s="103">
        <f t="shared" si="4"/>
        <v>1950830</v>
      </c>
    </row>
    <row r="20" spans="2:11" ht="30" customHeight="1" x14ac:dyDescent="0.3">
      <c r="B20" s="136"/>
      <c r="C20" s="139"/>
      <c r="D20" s="65" t="s">
        <v>25</v>
      </c>
      <c r="E20" s="41">
        <f>52040*28</f>
        <v>1457120</v>
      </c>
      <c r="F20" s="42">
        <f>E20*90%</f>
        <v>1311408</v>
      </c>
      <c r="G20" s="44">
        <f>E20*10%</f>
        <v>145712</v>
      </c>
      <c r="H20" s="43">
        <v>280000</v>
      </c>
      <c r="I20" s="44">
        <f>G20+H20</f>
        <v>425712</v>
      </c>
      <c r="J20" s="102">
        <f t="shared" si="3"/>
        <v>1457120</v>
      </c>
      <c r="K20" s="103">
        <f t="shared" si="4"/>
        <v>1737120</v>
      </c>
    </row>
    <row r="21" spans="2:11" ht="30" customHeight="1" x14ac:dyDescent="0.3">
      <c r="B21" s="167" t="s">
        <v>36</v>
      </c>
      <c r="C21" s="133">
        <v>48810</v>
      </c>
      <c r="D21" s="66" t="s">
        <v>9</v>
      </c>
      <c r="E21" s="41">
        <f>C21*30</f>
        <v>1464300</v>
      </c>
      <c r="F21" s="42">
        <f t="shared" si="5"/>
        <v>1317870</v>
      </c>
      <c r="G21" s="44">
        <f t="shared" si="6"/>
        <v>146430</v>
      </c>
      <c r="H21" s="43">
        <v>300000</v>
      </c>
      <c r="I21" s="44">
        <f t="shared" si="7"/>
        <v>446430</v>
      </c>
      <c r="J21" s="102">
        <f t="shared" si="3"/>
        <v>1464300</v>
      </c>
      <c r="K21" s="103">
        <f t="shared" si="4"/>
        <v>1764300</v>
      </c>
    </row>
    <row r="22" spans="2:11" ht="30" customHeight="1" x14ac:dyDescent="0.3">
      <c r="B22" s="132"/>
      <c r="C22" s="133"/>
      <c r="D22" s="65" t="s">
        <v>10</v>
      </c>
      <c r="E22" s="41">
        <f>C21*31</f>
        <v>1513110</v>
      </c>
      <c r="F22" s="42">
        <f t="shared" si="5"/>
        <v>1361799</v>
      </c>
      <c r="G22" s="44">
        <f t="shared" si="6"/>
        <v>151311</v>
      </c>
      <c r="H22" s="43">
        <v>310000</v>
      </c>
      <c r="I22" s="44">
        <f>G22+H22</f>
        <v>461311</v>
      </c>
      <c r="J22" s="102">
        <f t="shared" si="3"/>
        <v>1513110</v>
      </c>
      <c r="K22" s="103">
        <f t="shared" si="4"/>
        <v>1823110</v>
      </c>
    </row>
    <row r="23" spans="2:11" ht="30" customHeight="1" x14ac:dyDescent="0.3">
      <c r="B23" s="132"/>
      <c r="C23" s="132"/>
      <c r="D23" s="65" t="s">
        <v>25</v>
      </c>
      <c r="E23" s="41">
        <f>C21*28</f>
        <v>1366680</v>
      </c>
      <c r="F23" s="42">
        <f>E23*90%</f>
        <v>1230012</v>
      </c>
      <c r="G23" s="44">
        <f>E23*10%</f>
        <v>136668</v>
      </c>
      <c r="H23" s="43">
        <v>280000</v>
      </c>
      <c r="I23" s="44">
        <f>G23+H23</f>
        <v>416668</v>
      </c>
      <c r="J23" s="102">
        <f t="shared" si="3"/>
        <v>1366680</v>
      </c>
      <c r="K23" s="103">
        <f t="shared" si="4"/>
        <v>1646680</v>
      </c>
    </row>
    <row r="24" spans="2:11" ht="17.25" customHeight="1" x14ac:dyDescent="0.3">
      <c r="B24" s="140" t="s">
        <v>14</v>
      </c>
      <c r="C24" s="141"/>
      <c r="D24" s="141"/>
      <c r="E24" s="141"/>
      <c r="F24" s="141"/>
      <c r="G24" s="141"/>
      <c r="H24" s="141"/>
      <c r="I24" s="142"/>
      <c r="J24" s="34">
        <f t="shared" si="3"/>
        <v>0</v>
      </c>
      <c r="K24" s="36">
        <f t="shared" si="4"/>
        <v>0</v>
      </c>
    </row>
    <row r="25" spans="2:11" ht="19.5" customHeight="1" x14ac:dyDescent="0.3">
      <c r="B25" s="65" t="s">
        <v>0</v>
      </c>
      <c r="C25" s="65" t="s">
        <v>1</v>
      </c>
      <c r="D25" s="65" t="s">
        <v>2</v>
      </c>
      <c r="E25" s="66" t="s">
        <v>3</v>
      </c>
      <c r="F25" s="66" t="s">
        <v>4</v>
      </c>
      <c r="G25" s="66" t="s">
        <v>5</v>
      </c>
      <c r="H25" s="25" t="s">
        <v>6</v>
      </c>
      <c r="I25" s="10" t="s">
        <v>7</v>
      </c>
      <c r="J25" s="34" t="e">
        <f t="shared" si="3"/>
        <v>#VALUE!</v>
      </c>
      <c r="K25" s="36" t="e">
        <f t="shared" si="4"/>
        <v>#VALUE!</v>
      </c>
    </row>
    <row r="26" spans="2:11" ht="30" customHeight="1" x14ac:dyDescent="0.3">
      <c r="B26" s="134" t="s">
        <v>8</v>
      </c>
      <c r="C26" s="137">
        <v>57040</v>
      </c>
      <c r="D26" s="66" t="s">
        <v>9</v>
      </c>
      <c r="E26" s="41">
        <f>C26*30</f>
        <v>1711200</v>
      </c>
      <c r="F26" s="44">
        <f t="shared" ref="F26:F34" si="8">E26</f>
        <v>1711200</v>
      </c>
      <c r="G26" s="44">
        <v>0</v>
      </c>
      <c r="H26" s="43">
        <v>300000</v>
      </c>
      <c r="I26" s="43">
        <f>H26</f>
        <v>300000</v>
      </c>
      <c r="J26" s="34">
        <f t="shared" si="3"/>
        <v>1711200</v>
      </c>
      <c r="K26" s="36">
        <f t="shared" si="4"/>
        <v>2011200</v>
      </c>
    </row>
    <row r="27" spans="2:11" ht="30" customHeight="1" x14ac:dyDescent="0.3">
      <c r="B27" s="135"/>
      <c r="C27" s="138"/>
      <c r="D27" s="65" t="s">
        <v>10</v>
      </c>
      <c r="E27" s="41">
        <f>C26*31</f>
        <v>1768240</v>
      </c>
      <c r="F27" s="44">
        <f t="shared" si="8"/>
        <v>1768240</v>
      </c>
      <c r="G27" s="44">
        <v>0</v>
      </c>
      <c r="H27" s="43">
        <v>310000</v>
      </c>
      <c r="I27" s="43">
        <f t="shared" ref="I27:I34" si="9">H27</f>
        <v>310000</v>
      </c>
      <c r="J27" s="34">
        <f t="shared" si="3"/>
        <v>1768240</v>
      </c>
      <c r="K27" s="36">
        <f t="shared" si="4"/>
        <v>2078240</v>
      </c>
    </row>
    <row r="28" spans="2:11" ht="30" customHeight="1" x14ac:dyDescent="0.3">
      <c r="B28" s="136"/>
      <c r="C28" s="139"/>
      <c r="D28" s="65" t="s">
        <v>25</v>
      </c>
      <c r="E28" s="41">
        <f>C26*28</f>
        <v>1597120</v>
      </c>
      <c r="F28" s="44">
        <f t="shared" si="8"/>
        <v>1597120</v>
      </c>
      <c r="G28" s="44">
        <v>0</v>
      </c>
      <c r="H28" s="43">
        <v>280000</v>
      </c>
      <c r="I28" s="43">
        <f t="shared" si="9"/>
        <v>280000</v>
      </c>
      <c r="J28" s="34">
        <f t="shared" si="3"/>
        <v>1597120</v>
      </c>
      <c r="K28" s="36">
        <f t="shared" si="4"/>
        <v>1877120</v>
      </c>
    </row>
    <row r="29" spans="2:11" ht="30" customHeight="1" x14ac:dyDescent="0.3">
      <c r="B29" s="134" t="s">
        <v>11</v>
      </c>
      <c r="C29" s="137">
        <v>52930</v>
      </c>
      <c r="D29" s="66" t="s">
        <v>9</v>
      </c>
      <c r="E29" s="41">
        <f>C29*30</f>
        <v>1587900</v>
      </c>
      <c r="F29" s="44">
        <f t="shared" si="8"/>
        <v>1587900</v>
      </c>
      <c r="G29" s="44">
        <v>0</v>
      </c>
      <c r="H29" s="43">
        <v>300000</v>
      </c>
      <c r="I29" s="43">
        <f t="shared" si="9"/>
        <v>300000</v>
      </c>
      <c r="J29" s="34">
        <f t="shared" si="3"/>
        <v>1587900</v>
      </c>
      <c r="K29" s="36">
        <f t="shared" si="4"/>
        <v>1887900</v>
      </c>
    </row>
    <row r="30" spans="2:11" ht="30" customHeight="1" x14ac:dyDescent="0.3">
      <c r="B30" s="135"/>
      <c r="C30" s="138"/>
      <c r="D30" s="65" t="s">
        <v>10</v>
      </c>
      <c r="E30" s="41">
        <f>C29*31</f>
        <v>1640830</v>
      </c>
      <c r="F30" s="44">
        <f t="shared" si="8"/>
        <v>1640830</v>
      </c>
      <c r="G30" s="44">
        <v>0</v>
      </c>
      <c r="H30" s="43">
        <v>310000</v>
      </c>
      <c r="I30" s="43">
        <f t="shared" si="9"/>
        <v>310000</v>
      </c>
      <c r="J30" s="34">
        <f t="shared" si="3"/>
        <v>1640830</v>
      </c>
      <c r="K30" s="36">
        <f t="shared" si="4"/>
        <v>1950830</v>
      </c>
    </row>
    <row r="31" spans="2:11" ht="30" customHeight="1" x14ac:dyDescent="0.3">
      <c r="B31" s="136"/>
      <c r="C31" s="139"/>
      <c r="D31" s="65" t="s">
        <v>25</v>
      </c>
      <c r="E31" s="41">
        <f>52040*28</f>
        <v>1457120</v>
      </c>
      <c r="F31" s="44">
        <f t="shared" si="8"/>
        <v>1457120</v>
      </c>
      <c r="G31" s="44">
        <v>0</v>
      </c>
      <c r="H31" s="43">
        <v>280000</v>
      </c>
      <c r="I31" s="43">
        <f t="shared" si="9"/>
        <v>280000</v>
      </c>
      <c r="J31" s="34">
        <f t="shared" si="3"/>
        <v>1457120</v>
      </c>
      <c r="K31" s="36">
        <f t="shared" si="4"/>
        <v>1737120</v>
      </c>
    </row>
    <row r="32" spans="2:11" ht="30" customHeight="1" x14ac:dyDescent="0.3">
      <c r="B32" s="167" t="s">
        <v>36</v>
      </c>
      <c r="C32" s="133">
        <v>48810</v>
      </c>
      <c r="D32" s="66" t="s">
        <v>9</v>
      </c>
      <c r="E32" s="41">
        <f>C32*30</f>
        <v>1464300</v>
      </c>
      <c r="F32" s="44">
        <f t="shared" si="8"/>
        <v>1464300</v>
      </c>
      <c r="G32" s="44">
        <v>0</v>
      </c>
      <c r="H32" s="43">
        <v>300000</v>
      </c>
      <c r="I32" s="43">
        <f t="shared" si="9"/>
        <v>300000</v>
      </c>
      <c r="J32" s="34">
        <f t="shared" si="3"/>
        <v>1464300</v>
      </c>
      <c r="K32" s="36">
        <f t="shared" si="4"/>
        <v>1764300</v>
      </c>
    </row>
    <row r="33" spans="2:11" ht="30" customHeight="1" x14ac:dyDescent="0.3">
      <c r="B33" s="132"/>
      <c r="C33" s="133"/>
      <c r="D33" s="65" t="s">
        <v>10</v>
      </c>
      <c r="E33" s="41">
        <f>C32*31</f>
        <v>1513110</v>
      </c>
      <c r="F33" s="44">
        <f t="shared" si="8"/>
        <v>1513110</v>
      </c>
      <c r="G33" s="44">
        <v>0</v>
      </c>
      <c r="H33" s="43">
        <v>310000</v>
      </c>
      <c r="I33" s="43">
        <f t="shared" si="9"/>
        <v>310000</v>
      </c>
      <c r="J33" s="34">
        <f t="shared" si="3"/>
        <v>1513110</v>
      </c>
      <c r="K33" s="36">
        <f t="shared" si="4"/>
        <v>1823110</v>
      </c>
    </row>
    <row r="34" spans="2:11" ht="30" customHeight="1" x14ac:dyDescent="0.3">
      <c r="B34" s="132"/>
      <c r="C34" s="132"/>
      <c r="D34" s="65" t="s">
        <v>25</v>
      </c>
      <c r="E34" s="41">
        <f>47990*28</f>
        <v>1343720</v>
      </c>
      <c r="F34" s="44">
        <f t="shared" si="8"/>
        <v>1343720</v>
      </c>
      <c r="G34" s="44">
        <v>0</v>
      </c>
      <c r="H34" s="43">
        <v>280000</v>
      </c>
      <c r="I34" s="43">
        <f t="shared" si="9"/>
        <v>280000</v>
      </c>
      <c r="J34" s="34">
        <f t="shared" si="3"/>
        <v>1343720</v>
      </c>
      <c r="K34" s="36">
        <f t="shared" si="4"/>
        <v>1623720</v>
      </c>
    </row>
    <row r="35" spans="2:11" ht="71.25" customHeight="1" x14ac:dyDescent="0.3">
      <c r="B35" s="170" t="s">
        <v>38</v>
      </c>
      <c r="C35" s="169"/>
      <c r="D35" s="169"/>
      <c r="E35" s="169"/>
      <c r="F35" s="169"/>
      <c r="G35" s="169"/>
      <c r="H35" s="169"/>
      <c r="I35" s="169"/>
    </row>
    <row r="36" spans="2:11" ht="33.75" customHeight="1" x14ac:dyDescent="0.3">
      <c r="B36" s="12"/>
    </row>
    <row r="45" spans="2:11" ht="26.25" x14ac:dyDescent="0.3">
      <c r="B45" s="47"/>
      <c r="C45" s="47"/>
      <c r="D45" s="47"/>
      <c r="E45" s="47"/>
      <c r="F45" s="47"/>
      <c r="G45" s="47"/>
      <c r="H45" s="47"/>
      <c r="I45" s="47"/>
    </row>
    <row r="46" spans="2:11" ht="26.25" x14ac:dyDescent="0.3">
      <c r="B46" s="48"/>
      <c r="C46" s="47"/>
      <c r="D46" s="47"/>
      <c r="E46" s="47"/>
      <c r="F46" s="47"/>
      <c r="G46" s="47"/>
      <c r="H46" s="47"/>
      <c r="I46" s="47"/>
    </row>
    <row r="47" spans="2:11" ht="26.25" x14ac:dyDescent="0.3">
      <c r="B47" s="49"/>
      <c r="C47" s="49"/>
      <c r="D47" s="49"/>
      <c r="E47" s="50"/>
      <c r="F47" s="50"/>
      <c r="G47" s="50"/>
      <c r="H47" s="51"/>
      <c r="I47" s="52"/>
      <c r="J47" s="14"/>
    </row>
    <row r="48" spans="2:11" ht="16.5" customHeight="1" x14ac:dyDescent="0.3">
      <c r="B48" s="47"/>
      <c r="C48" s="53"/>
      <c r="D48" s="53"/>
      <c r="E48" s="54"/>
      <c r="F48" s="55"/>
      <c r="G48" s="55"/>
      <c r="H48" s="55"/>
      <c r="I48" s="56"/>
      <c r="J48" s="14"/>
    </row>
    <row r="49" spans="2:10" ht="16.5" customHeight="1" x14ac:dyDescent="0.3">
      <c r="B49" s="47"/>
      <c r="C49" s="47"/>
      <c r="D49" s="53"/>
      <c r="E49" s="54"/>
      <c r="F49" s="55"/>
      <c r="G49" s="55"/>
      <c r="H49" s="55"/>
      <c r="I49" s="56"/>
      <c r="J49" s="14"/>
    </row>
    <row r="50" spans="2:10" ht="16.5" customHeight="1" x14ac:dyDescent="0.3">
      <c r="B50" s="47"/>
      <c r="C50" s="53"/>
      <c r="D50" s="53"/>
      <c r="E50" s="54"/>
      <c r="F50" s="55"/>
      <c r="G50" s="55"/>
      <c r="H50" s="55"/>
      <c r="I50" s="56"/>
    </row>
    <row r="51" spans="2:10" ht="16.5" customHeight="1" x14ac:dyDescent="0.3">
      <c r="B51" s="47"/>
      <c r="C51" s="47"/>
      <c r="D51" s="53"/>
      <c r="E51" s="54"/>
      <c r="F51" s="55"/>
      <c r="G51" s="55"/>
      <c r="H51" s="55"/>
      <c r="I51" s="56"/>
    </row>
    <row r="52" spans="2:10" ht="16.5" customHeight="1" x14ac:dyDescent="0.3">
      <c r="B52" s="47"/>
      <c r="C52" s="53"/>
      <c r="D52" s="53"/>
      <c r="E52" s="54"/>
      <c r="F52" s="55"/>
      <c r="G52" s="55"/>
      <c r="H52" s="55"/>
      <c r="I52" s="56"/>
    </row>
    <row r="53" spans="2:10" ht="16.5" customHeight="1" x14ac:dyDescent="0.3">
      <c r="B53" s="47"/>
      <c r="C53" s="47"/>
      <c r="D53" s="53"/>
      <c r="E53" s="54"/>
      <c r="F53" s="55"/>
      <c r="G53" s="55"/>
      <c r="H53" s="55"/>
      <c r="I53" s="56"/>
    </row>
    <row r="54" spans="2:10" ht="26.25" x14ac:dyDescent="0.3">
      <c r="B54" s="47"/>
      <c r="C54" s="47"/>
      <c r="D54" s="47"/>
      <c r="E54" s="47"/>
      <c r="F54" s="47"/>
      <c r="G54" s="47"/>
      <c r="H54" s="47"/>
      <c r="I54" s="47"/>
    </row>
    <row r="55" spans="2:10" ht="26.25" x14ac:dyDescent="0.3">
      <c r="B55" s="49"/>
      <c r="C55" s="49"/>
      <c r="D55" s="49"/>
      <c r="E55" s="50"/>
      <c r="F55" s="50"/>
      <c r="G55" s="50"/>
      <c r="H55" s="51"/>
      <c r="I55" s="52"/>
    </row>
    <row r="56" spans="2:10" ht="16.5" customHeight="1" x14ac:dyDescent="0.3">
      <c r="B56" s="47"/>
      <c r="C56" s="53"/>
      <c r="D56" s="53"/>
      <c r="E56" s="54"/>
      <c r="F56" s="55"/>
      <c r="G56" s="55"/>
      <c r="H56" s="55"/>
      <c r="I56" s="56"/>
      <c r="J56" s="15"/>
    </row>
    <row r="57" spans="2:10" ht="16.5" customHeight="1" x14ac:dyDescent="0.3">
      <c r="B57" s="47"/>
      <c r="C57" s="47"/>
      <c r="D57" s="53"/>
      <c r="E57" s="54"/>
      <c r="F57" s="55"/>
      <c r="G57" s="55"/>
      <c r="H57" s="55"/>
      <c r="I57" s="56"/>
    </row>
    <row r="58" spans="2:10" ht="16.5" customHeight="1" x14ac:dyDescent="0.3">
      <c r="B58" s="47"/>
      <c r="C58" s="53"/>
      <c r="D58" s="53"/>
      <c r="E58" s="54"/>
      <c r="F58" s="55"/>
      <c r="G58" s="55"/>
      <c r="H58" s="55"/>
      <c r="I58" s="56"/>
    </row>
    <row r="59" spans="2:10" ht="16.5" customHeight="1" x14ac:dyDescent="0.3">
      <c r="B59" s="47"/>
      <c r="C59" s="47"/>
      <c r="D59" s="53"/>
      <c r="E59" s="54"/>
      <c r="F59" s="55"/>
      <c r="G59" s="55"/>
      <c r="H59" s="55"/>
      <c r="I59" s="56"/>
    </row>
    <row r="60" spans="2:10" ht="16.5" customHeight="1" x14ac:dyDescent="0.3">
      <c r="B60" s="47"/>
      <c r="C60" s="53"/>
      <c r="D60" s="53"/>
      <c r="E60" s="54"/>
      <c r="F60" s="55"/>
      <c r="G60" s="55"/>
      <c r="H60" s="55"/>
      <c r="I60" s="56"/>
    </row>
    <row r="61" spans="2:10" ht="16.5" customHeight="1" x14ac:dyDescent="0.3">
      <c r="B61" s="47"/>
      <c r="C61" s="47"/>
      <c r="D61" s="53"/>
      <c r="E61" s="54"/>
      <c r="F61" s="55"/>
      <c r="G61" s="55"/>
      <c r="H61" s="55"/>
      <c r="I61" s="56"/>
    </row>
    <row r="62" spans="2:10" ht="26.25" x14ac:dyDescent="0.3">
      <c r="B62" s="47"/>
      <c r="C62" s="47"/>
      <c r="D62" s="47"/>
      <c r="E62" s="47"/>
      <c r="F62" s="47"/>
      <c r="G62" s="47"/>
      <c r="H62" s="47"/>
      <c r="I62" s="47"/>
    </row>
    <row r="63" spans="2:10" ht="26.25" x14ac:dyDescent="0.3">
      <c r="B63" s="49"/>
      <c r="C63" s="49"/>
      <c r="D63" s="49"/>
      <c r="E63" s="50"/>
      <c r="F63" s="50"/>
      <c r="G63" s="50"/>
      <c r="H63" s="51"/>
      <c r="I63" s="52"/>
    </row>
    <row r="64" spans="2:10" ht="16.5" customHeight="1" x14ac:dyDescent="0.3">
      <c r="B64" s="47"/>
      <c r="C64" s="53"/>
      <c r="D64" s="53"/>
      <c r="E64" s="54"/>
      <c r="F64" s="55"/>
      <c r="G64" s="55"/>
      <c r="H64" s="55"/>
      <c r="I64" s="56"/>
    </row>
    <row r="65" spans="2:9" ht="16.5" customHeight="1" x14ac:dyDescent="0.3">
      <c r="B65" s="47"/>
      <c r="C65" s="47"/>
      <c r="D65" s="53"/>
      <c r="E65" s="54"/>
      <c r="F65" s="55"/>
      <c r="G65" s="55"/>
      <c r="H65" s="55"/>
      <c r="I65" s="56"/>
    </row>
    <row r="66" spans="2:9" ht="16.5" customHeight="1" x14ac:dyDescent="0.3">
      <c r="B66" s="47"/>
      <c r="C66" s="53"/>
      <c r="D66" s="53"/>
      <c r="E66" s="54"/>
      <c r="F66" s="55"/>
      <c r="G66" s="55"/>
      <c r="H66" s="55"/>
      <c r="I66" s="56"/>
    </row>
    <row r="67" spans="2:9" ht="16.5" customHeight="1" x14ac:dyDescent="0.3">
      <c r="B67" s="47"/>
      <c r="C67" s="47"/>
      <c r="D67" s="53"/>
      <c r="E67" s="54"/>
      <c r="F67" s="55"/>
      <c r="G67" s="55"/>
      <c r="H67" s="55"/>
      <c r="I67" s="56"/>
    </row>
    <row r="68" spans="2:9" ht="16.5" customHeight="1" x14ac:dyDescent="0.3">
      <c r="B68" s="47"/>
      <c r="C68" s="53"/>
      <c r="D68" s="53"/>
      <c r="E68" s="54"/>
      <c r="F68" s="55"/>
      <c r="G68" s="55"/>
      <c r="H68" s="55"/>
      <c r="I68" s="56"/>
    </row>
    <row r="69" spans="2:9" ht="16.5" customHeight="1" x14ac:dyDescent="0.3">
      <c r="B69" s="47"/>
      <c r="C69" s="47"/>
      <c r="D69" s="53"/>
      <c r="E69" s="54"/>
      <c r="F69" s="55"/>
      <c r="G69" s="55"/>
      <c r="H69" s="55"/>
      <c r="I69" s="56"/>
    </row>
    <row r="70" spans="2:9" ht="26.25" x14ac:dyDescent="0.3">
      <c r="B70" s="57"/>
      <c r="C70" s="57"/>
      <c r="D70" s="57"/>
      <c r="E70" s="57"/>
      <c r="F70" s="57"/>
      <c r="G70" s="57"/>
      <c r="H70" s="58"/>
      <c r="I70" s="59"/>
    </row>
    <row r="71" spans="2:9" ht="26.25" x14ac:dyDescent="0.3">
      <c r="B71" s="60"/>
      <c r="C71" s="61"/>
      <c r="D71" s="61"/>
      <c r="E71" s="62"/>
      <c r="F71" s="62"/>
      <c r="G71" s="62"/>
      <c r="H71" s="58"/>
      <c r="I71" s="59"/>
    </row>
    <row r="72" spans="2:9" ht="26.25" x14ac:dyDescent="0.3">
      <c r="B72" s="57"/>
      <c r="C72" s="57"/>
      <c r="D72" s="57"/>
      <c r="E72" s="57"/>
      <c r="F72" s="57"/>
      <c r="G72" s="57"/>
      <c r="H72" s="58"/>
      <c r="I72" s="59"/>
    </row>
    <row r="73" spans="2:9" ht="26.25" x14ac:dyDescent="0.3">
      <c r="B73" s="57"/>
      <c r="C73" s="57"/>
      <c r="D73" s="57"/>
      <c r="E73" s="57"/>
      <c r="F73" s="57"/>
      <c r="G73" s="57"/>
      <c r="H73" s="58"/>
      <c r="I73" s="59"/>
    </row>
    <row r="74" spans="2:9" ht="26.25" x14ac:dyDescent="0.3">
      <c r="B74" s="57"/>
      <c r="C74" s="57"/>
      <c r="D74" s="57"/>
      <c r="E74" s="57"/>
      <c r="F74" s="57"/>
      <c r="G74" s="57"/>
      <c r="H74" s="58"/>
      <c r="I74" s="59"/>
    </row>
  </sheetData>
  <mergeCells count="23">
    <mergeCell ref="B32:B34"/>
    <mergeCell ref="C32:C34"/>
    <mergeCell ref="B35:I35"/>
    <mergeCell ref="B21:B23"/>
    <mergeCell ref="C21:C23"/>
    <mergeCell ref="B24:I24"/>
    <mergeCell ref="B26:B28"/>
    <mergeCell ref="C26:C28"/>
    <mergeCell ref="B29:B31"/>
    <mergeCell ref="C29:C31"/>
    <mergeCell ref="B18:B20"/>
    <mergeCell ref="C18:C20"/>
    <mergeCell ref="B1:I1"/>
    <mergeCell ref="B2:I2"/>
    <mergeCell ref="B4:B6"/>
    <mergeCell ref="C4:C6"/>
    <mergeCell ref="B7:B9"/>
    <mergeCell ref="C7:C9"/>
    <mergeCell ref="B10:B12"/>
    <mergeCell ref="C10:C12"/>
    <mergeCell ref="B13:I13"/>
    <mergeCell ref="B15:B17"/>
    <mergeCell ref="C15:C17"/>
  </mergeCells>
  <phoneticPr fontId="2" type="noConversion"/>
  <pageMargins left="0.7" right="0.7" top="0.75" bottom="0.75" header="0.3" footer="0.3"/>
  <pageSetup paperSize="9" scale="6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zoomScale="145" zoomScaleNormal="145" workbookViewId="0">
      <selection activeCell="B3" sqref="B3:B4"/>
    </sheetView>
  </sheetViews>
  <sheetFormatPr defaultRowHeight="16.5" x14ac:dyDescent="0.3"/>
  <cols>
    <col min="2" max="2" width="9.875" bestFit="1" customWidth="1"/>
    <col min="4" max="4" width="14.25" customWidth="1"/>
    <col min="5" max="5" width="14.625" customWidth="1"/>
    <col min="6" max="6" width="13.75" customWidth="1"/>
    <col min="7" max="7" width="13.625" style="26" customWidth="1"/>
    <col min="8" max="8" width="17.25" customWidth="1"/>
  </cols>
  <sheetData>
    <row r="1" spans="1:9" ht="30" customHeight="1" x14ac:dyDescent="0.3">
      <c r="A1" s="140" t="s">
        <v>29</v>
      </c>
      <c r="B1" s="141"/>
      <c r="C1" s="141"/>
      <c r="D1" s="141"/>
      <c r="E1" s="141"/>
      <c r="F1" s="141"/>
      <c r="G1" s="141"/>
      <c r="H1" s="142"/>
      <c r="I1" s="1"/>
    </row>
    <row r="2" spans="1:9" ht="30" customHeight="1" x14ac:dyDescent="0.3">
      <c r="A2" s="7" t="s">
        <v>0</v>
      </c>
      <c r="B2" s="7" t="s">
        <v>1</v>
      </c>
      <c r="C2" s="7" t="s">
        <v>2</v>
      </c>
      <c r="D2" s="8" t="s">
        <v>3</v>
      </c>
      <c r="E2" s="8" t="s">
        <v>4</v>
      </c>
      <c r="F2" s="8" t="s">
        <v>5</v>
      </c>
      <c r="G2" s="25" t="s">
        <v>6</v>
      </c>
      <c r="H2" s="7" t="s">
        <v>7</v>
      </c>
      <c r="I2" s="2"/>
    </row>
    <row r="3" spans="1:9" ht="30" customHeight="1" x14ac:dyDescent="0.3">
      <c r="A3" s="132" t="s">
        <v>8</v>
      </c>
      <c r="B3" s="133">
        <v>52640</v>
      </c>
      <c r="C3" s="8" t="s">
        <v>9</v>
      </c>
      <c r="D3" s="4">
        <v>1579200</v>
      </c>
      <c r="E3" s="9">
        <v>1263360</v>
      </c>
      <c r="F3" s="9">
        <v>315840</v>
      </c>
      <c r="G3" s="25">
        <v>225000</v>
      </c>
      <c r="H3" s="10">
        <v>540840</v>
      </c>
      <c r="I3" s="2"/>
    </row>
    <row r="4" spans="1:9" ht="30" customHeight="1" x14ac:dyDescent="0.3">
      <c r="A4" s="132"/>
      <c r="B4" s="132"/>
      <c r="C4" s="7" t="s">
        <v>10</v>
      </c>
      <c r="D4" s="4">
        <v>1631840</v>
      </c>
      <c r="E4" s="9">
        <v>1305472</v>
      </c>
      <c r="F4" s="9">
        <v>326368</v>
      </c>
      <c r="G4" s="25">
        <v>232500</v>
      </c>
      <c r="H4" s="10">
        <v>558868</v>
      </c>
      <c r="I4" s="2"/>
    </row>
    <row r="5" spans="1:9" ht="30" customHeight="1" x14ac:dyDescent="0.3">
      <c r="A5" s="132" t="s">
        <v>11</v>
      </c>
      <c r="B5" s="133">
        <v>48850</v>
      </c>
      <c r="C5" s="8" t="s">
        <v>9</v>
      </c>
      <c r="D5" s="4">
        <v>1465500</v>
      </c>
      <c r="E5" s="9">
        <v>1172400</v>
      </c>
      <c r="F5" s="9">
        <v>293100</v>
      </c>
      <c r="G5" s="25">
        <v>225000</v>
      </c>
      <c r="H5" s="10">
        <v>518100</v>
      </c>
      <c r="I5" s="1"/>
    </row>
    <row r="6" spans="1:9" ht="30" customHeight="1" x14ac:dyDescent="0.3">
      <c r="A6" s="132"/>
      <c r="B6" s="132"/>
      <c r="C6" s="7" t="s">
        <v>10</v>
      </c>
      <c r="D6" s="4">
        <v>1514350</v>
      </c>
      <c r="E6" s="9">
        <v>1211480</v>
      </c>
      <c r="F6" s="9">
        <v>302870</v>
      </c>
      <c r="G6" s="25">
        <v>232500</v>
      </c>
      <c r="H6" s="10">
        <v>535370</v>
      </c>
      <c r="I6" s="1"/>
    </row>
    <row r="7" spans="1:9" ht="30" customHeight="1" x14ac:dyDescent="0.3">
      <c r="A7" s="132" t="s">
        <v>12</v>
      </c>
      <c r="B7" s="133">
        <v>45050</v>
      </c>
      <c r="C7" s="8" t="s">
        <v>9</v>
      </c>
      <c r="D7" s="4">
        <v>1351500</v>
      </c>
      <c r="E7" s="9">
        <v>1081200</v>
      </c>
      <c r="F7" s="9">
        <v>270300</v>
      </c>
      <c r="G7" s="25">
        <v>225000</v>
      </c>
      <c r="H7" s="10">
        <v>495300</v>
      </c>
      <c r="I7" s="1"/>
    </row>
    <row r="8" spans="1:9" ht="30" customHeight="1" x14ac:dyDescent="0.3">
      <c r="A8" s="132"/>
      <c r="B8" s="132"/>
      <c r="C8" s="7" t="s">
        <v>10</v>
      </c>
      <c r="D8" s="4">
        <v>1396550</v>
      </c>
      <c r="E8" s="9">
        <v>1117240</v>
      </c>
      <c r="F8" s="9">
        <v>279310</v>
      </c>
      <c r="G8" s="25">
        <v>232500</v>
      </c>
      <c r="H8" s="10">
        <v>511810</v>
      </c>
      <c r="I8" s="1"/>
    </row>
    <row r="9" spans="1:9" ht="30" customHeight="1" x14ac:dyDescent="0.3">
      <c r="A9" s="140" t="s">
        <v>13</v>
      </c>
      <c r="B9" s="141"/>
      <c r="C9" s="141"/>
      <c r="D9" s="141"/>
      <c r="E9" s="141"/>
      <c r="F9" s="141"/>
      <c r="G9" s="141"/>
      <c r="H9" s="142"/>
      <c r="I9" s="1"/>
    </row>
    <row r="10" spans="1:9" ht="30" customHeight="1" x14ac:dyDescent="0.3">
      <c r="A10" s="7" t="s">
        <v>0</v>
      </c>
      <c r="B10" s="7" t="s">
        <v>1</v>
      </c>
      <c r="C10" s="7" t="s">
        <v>2</v>
      </c>
      <c r="D10" s="8" t="s">
        <v>3</v>
      </c>
      <c r="E10" s="8" t="s">
        <v>4</v>
      </c>
      <c r="F10" s="8" t="s">
        <v>5</v>
      </c>
      <c r="G10" s="25" t="s">
        <v>6</v>
      </c>
      <c r="H10" s="7" t="s">
        <v>7</v>
      </c>
      <c r="I10" s="1"/>
    </row>
    <row r="11" spans="1:9" ht="30" customHeight="1" x14ac:dyDescent="0.3">
      <c r="A11" s="132" t="s">
        <v>8</v>
      </c>
      <c r="B11" s="133">
        <v>52640</v>
      </c>
      <c r="C11" s="8" t="s">
        <v>9</v>
      </c>
      <c r="D11" s="4">
        <v>1579200</v>
      </c>
      <c r="E11" s="10">
        <v>1421280</v>
      </c>
      <c r="F11" s="10">
        <v>157920</v>
      </c>
      <c r="G11" s="25">
        <v>225000</v>
      </c>
      <c r="H11" s="10">
        <v>382920</v>
      </c>
      <c r="I11" s="3"/>
    </row>
    <row r="12" spans="1:9" ht="30" customHeight="1" x14ac:dyDescent="0.3">
      <c r="A12" s="132"/>
      <c r="B12" s="132"/>
      <c r="C12" s="7" t="s">
        <v>10</v>
      </c>
      <c r="D12" s="4">
        <v>1631840</v>
      </c>
      <c r="E12" s="10">
        <v>1468656</v>
      </c>
      <c r="F12" s="10">
        <v>163184</v>
      </c>
      <c r="G12" s="25">
        <v>232500</v>
      </c>
      <c r="H12" s="10">
        <v>395684</v>
      </c>
      <c r="I12" s="1"/>
    </row>
    <row r="13" spans="1:9" ht="30" customHeight="1" x14ac:dyDescent="0.3">
      <c r="A13" s="132" t="s">
        <v>11</v>
      </c>
      <c r="B13" s="133">
        <v>48850</v>
      </c>
      <c r="C13" s="8" t="s">
        <v>9</v>
      </c>
      <c r="D13" s="4">
        <v>1465500</v>
      </c>
      <c r="E13" s="10">
        <v>1318950</v>
      </c>
      <c r="F13" s="10">
        <v>146550</v>
      </c>
      <c r="G13" s="25">
        <v>225000</v>
      </c>
      <c r="H13" s="10">
        <v>371550</v>
      </c>
      <c r="I13" s="1"/>
    </row>
    <row r="14" spans="1:9" ht="30" customHeight="1" x14ac:dyDescent="0.3">
      <c r="A14" s="132"/>
      <c r="B14" s="132"/>
      <c r="C14" s="7" t="s">
        <v>10</v>
      </c>
      <c r="D14" s="4">
        <v>1514350</v>
      </c>
      <c r="E14" s="10">
        <v>1362915</v>
      </c>
      <c r="F14" s="10">
        <v>151435</v>
      </c>
      <c r="G14" s="25">
        <v>232500</v>
      </c>
      <c r="H14" s="10">
        <v>383935</v>
      </c>
      <c r="I14" s="1"/>
    </row>
    <row r="15" spans="1:9" ht="30" customHeight="1" x14ac:dyDescent="0.3">
      <c r="A15" s="132" t="s">
        <v>12</v>
      </c>
      <c r="B15" s="133">
        <v>45050</v>
      </c>
      <c r="C15" s="8" t="s">
        <v>9</v>
      </c>
      <c r="D15" s="4">
        <v>1351500</v>
      </c>
      <c r="E15" s="10">
        <v>1216350</v>
      </c>
      <c r="F15" s="10">
        <v>135150</v>
      </c>
      <c r="G15" s="25">
        <v>225000</v>
      </c>
      <c r="H15" s="10">
        <v>360150</v>
      </c>
      <c r="I15" s="1"/>
    </row>
    <row r="16" spans="1:9" ht="30" customHeight="1" x14ac:dyDescent="0.3">
      <c r="A16" s="132"/>
      <c r="B16" s="132"/>
      <c r="C16" s="7" t="s">
        <v>10</v>
      </c>
      <c r="D16" s="4">
        <v>1396550</v>
      </c>
      <c r="E16" s="10">
        <v>1256895</v>
      </c>
      <c r="F16" s="10">
        <v>139655</v>
      </c>
      <c r="G16" s="25">
        <v>232500</v>
      </c>
      <c r="H16" s="10">
        <v>372155</v>
      </c>
      <c r="I16" s="1"/>
    </row>
    <row r="17" spans="1:9" ht="30" customHeight="1" x14ac:dyDescent="0.3">
      <c r="A17" s="140" t="s">
        <v>14</v>
      </c>
      <c r="B17" s="141"/>
      <c r="C17" s="141"/>
      <c r="D17" s="141"/>
      <c r="E17" s="141"/>
      <c r="F17" s="141"/>
      <c r="G17" s="141"/>
      <c r="H17" s="142"/>
      <c r="I17" s="1"/>
    </row>
    <row r="18" spans="1:9" ht="30" customHeight="1" x14ac:dyDescent="0.3">
      <c r="A18" s="7" t="s">
        <v>0</v>
      </c>
      <c r="B18" s="7" t="s">
        <v>1</v>
      </c>
      <c r="C18" s="7" t="s">
        <v>2</v>
      </c>
      <c r="D18" s="8" t="s">
        <v>3</v>
      </c>
      <c r="E18" s="8" t="s">
        <v>4</v>
      </c>
      <c r="F18" s="8" t="s">
        <v>5</v>
      </c>
      <c r="G18" s="25" t="s">
        <v>6</v>
      </c>
      <c r="H18" s="7" t="s">
        <v>7</v>
      </c>
      <c r="I18" s="1"/>
    </row>
    <row r="19" spans="1:9" ht="30" customHeight="1" x14ac:dyDescent="0.3">
      <c r="A19" s="132" t="s">
        <v>8</v>
      </c>
      <c r="B19" s="133">
        <v>52640</v>
      </c>
      <c r="C19" s="8" t="s">
        <v>9</v>
      </c>
      <c r="D19" s="4">
        <v>1579200</v>
      </c>
      <c r="E19" s="10">
        <v>1579200</v>
      </c>
      <c r="F19" s="10">
        <v>0</v>
      </c>
      <c r="G19" s="25">
        <v>225000</v>
      </c>
      <c r="H19" s="10">
        <v>225000</v>
      </c>
      <c r="I19" s="1"/>
    </row>
    <row r="20" spans="1:9" ht="30" customHeight="1" x14ac:dyDescent="0.3">
      <c r="A20" s="132"/>
      <c r="B20" s="132"/>
      <c r="C20" s="7" t="s">
        <v>10</v>
      </c>
      <c r="D20" s="4">
        <v>1631840</v>
      </c>
      <c r="E20" s="10">
        <v>1631840</v>
      </c>
      <c r="F20" s="10">
        <v>0</v>
      </c>
      <c r="G20" s="25">
        <v>232500</v>
      </c>
      <c r="H20" s="10">
        <v>232500</v>
      </c>
      <c r="I20" s="1"/>
    </row>
    <row r="21" spans="1:9" ht="30" customHeight="1" x14ac:dyDescent="0.3">
      <c r="A21" s="132" t="s">
        <v>11</v>
      </c>
      <c r="B21" s="133">
        <v>48850</v>
      </c>
      <c r="C21" s="8" t="s">
        <v>9</v>
      </c>
      <c r="D21" s="4">
        <v>1465500</v>
      </c>
      <c r="E21" s="10">
        <v>1465500</v>
      </c>
      <c r="F21" s="10">
        <v>0</v>
      </c>
      <c r="G21" s="25">
        <v>225000</v>
      </c>
      <c r="H21" s="10">
        <v>225000</v>
      </c>
      <c r="I21" s="1"/>
    </row>
    <row r="22" spans="1:9" ht="30" customHeight="1" x14ac:dyDescent="0.3">
      <c r="A22" s="132"/>
      <c r="B22" s="132"/>
      <c r="C22" s="7" t="s">
        <v>10</v>
      </c>
      <c r="D22" s="4">
        <v>1514350</v>
      </c>
      <c r="E22" s="10">
        <v>1514350</v>
      </c>
      <c r="F22" s="10">
        <v>0</v>
      </c>
      <c r="G22" s="25">
        <v>232500</v>
      </c>
      <c r="H22" s="10">
        <v>232500</v>
      </c>
      <c r="I22" s="1"/>
    </row>
    <row r="23" spans="1:9" ht="30" customHeight="1" x14ac:dyDescent="0.3">
      <c r="A23" s="132" t="s">
        <v>12</v>
      </c>
      <c r="B23" s="133">
        <v>45050</v>
      </c>
      <c r="C23" s="8" t="s">
        <v>9</v>
      </c>
      <c r="D23" s="4">
        <v>1351500</v>
      </c>
      <c r="E23" s="10">
        <v>1351500</v>
      </c>
      <c r="F23" s="10">
        <v>0</v>
      </c>
      <c r="G23" s="25">
        <v>225000</v>
      </c>
      <c r="H23" s="10">
        <v>225000</v>
      </c>
    </row>
    <row r="24" spans="1:9" ht="30" customHeight="1" x14ac:dyDescent="0.3">
      <c r="A24" s="132"/>
      <c r="B24" s="132"/>
      <c r="C24" s="7" t="s">
        <v>10</v>
      </c>
      <c r="D24" s="4">
        <v>1396550</v>
      </c>
      <c r="E24" s="10">
        <v>1396550</v>
      </c>
      <c r="F24" s="10">
        <v>0</v>
      </c>
      <c r="G24" s="25">
        <v>232500</v>
      </c>
      <c r="H24" s="10">
        <v>232500</v>
      </c>
    </row>
    <row r="25" spans="1:9" ht="33.75" x14ac:dyDescent="0.3">
      <c r="A25" s="11" t="s">
        <v>16</v>
      </c>
    </row>
    <row r="26" spans="1:9" ht="33.75" x14ac:dyDescent="0.3">
      <c r="A26" s="12" t="s">
        <v>15</v>
      </c>
    </row>
    <row r="35" spans="1:9" ht="26.25" x14ac:dyDescent="0.3">
      <c r="A35" s="171" t="s">
        <v>18</v>
      </c>
      <c r="B35" s="172"/>
      <c r="C35" s="172"/>
      <c r="D35" s="172"/>
      <c r="E35" s="172"/>
      <c r="F35" s="172"/>
      <c r="G35" s="172"/>
      <c r="H35" s="173"/>
    </row>
    <row r="36" spans="1:9" ht="26.25" x14ac:dyDescent="0.3">
      <c r="A36" s="159" t="s">
        <v>24</v>
      </c>
      <c r="B36" s="160"/>
      <c r="C36" s="160"/>
      <c r="D36" s="160"/>
      <c r="E36" s="160"/>
      <c r="F36" s="160"/>
      <c r="G36" s="160"/>
      <c r="H36" s="161"/>
      <c r="I36" s="13"/>
    </row>
    <row r="37" spans="1:9" ht="26.25" x14ac:dyDescent="0.3">
      <c r="A37" s="5" t="s">
        <v>0</v>
      </c>
      <c r="B37" s="5" t="s">
        <v>1</v>
      </c>
      <c r="C37" s="5" t="s">
        <v>2</v>
      </c>
      <c r="D37" s="6" t="s">
        <v>3</v>
      </c>
      <c r="E37" s="6" t="s">
        <v>4</v>
      </c>
      <c r="F37" s="6" t="s">
        <v>5</v>
      </c>
      <c r="G37" s="27" t="s">
        <v>6</v>
      </c>
      <c r="H37" s="5" t="s">
        <v>7</v>
      </c>
      <c r="I37" s="14"/>
    </row>
    <row r="38" spans="1:9" x14ac:dyDescent="0.3">
      <c r="A38" s="149" t="s">
        <v>8</v>
      </c>
      <c r="B38" s="150">
        <v>43590</v>
      </c>
      <c r="C38" s="151" t="s">
        <v>19</v>
      </c>
      <c r="D38" s="153">
        <f>B38*15</f>
        <v>653850</v>
      </c>
      <c r="E38" s="155">
        <f>D38*85%</f>
        <v>555772.5</v>
      </c>
      <c r="F38" s="155">
        <f>D38*15%</f>
        <v>98077.5</v>
      </c>
      <c r="G38" s="155">
        <v>225000</v>
      </c>
      <c r="H38" s="157">
        <f>F38+G38</f>
        <v>323077.5</v>
      </c>
      <c r="I38" s="14"/>
    </row>
    <row r="39" spans="1:9" x14ac:dyDescent="0.3">
      <c r="A39" s="149"/>
      <c r="B39" s="149"/>
      <c r="C39" s="152"/>
      <c r="D39" s="154"/>
      <c r="E39" s="156"/>
      <c r="F39" s="156"/>
      <c r="G39" s="156"/>
      <c r="H39" s="158"/>
      <c r="I39" s="14"/>
    </row>
    <row r="40" spans="1:9" ht="16.5" customHeight="1" x14ac:dyDescent="0.3">
      <c r="A40" s="149" t="s">
        <v>11</v>
      </c>
      <c r="B40" s="150">
        <v>40380</v>
      </c>
      <c r="C40" s="151" t="s">
        <v>19</v>
      </c>
      <c r="D40" s="153">
        <f>B40*15</f>
        <v>605700</v>
      </c>
      <c r="E40" s="155">
        <f t="shared" ref="E40" si="0">D40*85%</f>
        <v>514845</v>
      </c>
      <c r="F40" s="155">
        <f>D40*15%</f>
        <v>90855</v>
      </c>
      <c r="G40" s="155">
        <v>225000</v>
      </c>
      <c r="H40" s="157">
        <f t="shared" ref="H40" si="1">F40+G40</f>
        <v>315855</v>
      </c>
      <c r="I40" s="13"/>
    </row>
    <row r="41" spans="1:9" ht="16.5" customHeight="1" x14ac:dyDescent="0.3">
      <c r="A41" s="149"/>
      <c r="B41" s="149"/>
      <c r="C41" s="152"/>
      <c r="D41" s="154"/>
      <c r="E41" s="156"/>
      <c r="F41" s="156"/>
      <c r="G41" s="156"/>
      <c r="H41" s="158"/>
      <c r="I41" s="13"/>
    </row>
    <row r="42" spans="1:9" ht="16.5" customHeight="1" x14ac:dyDescent="0.3">
      <c r="A42" s="149" t="s">
        <v>12</v>
      </c>
      <c r="B42" s="150">
        <v>37290</v>
      </c>
      <c r="C42" s="151" t="s">
        <v>19</v>
      </c>
      <c r="D42" s="153">
        <f>B42*15</f>
        <v>559350</v>
      </c>
      <c r="E42" s="155">
        <f t="shared" ref="E42" si="2">D42*85%</f>
        <v>475447.5</v>
      </c>
      <c r="F42" s="155">
        <f>D42*15%</f>
        <v>83902.5</v>
      </c>
      <c r="G42" s="155">
        <v>225000</v>
      </c>
      <c r="H42" s="157">
        <f>F42+G42</f>
        <v>308902.5</v>
      </c>
      <c r="I42" s="13"/>
    </row>
    <row r="43" spans="1:9" ht="16.5" customHeight="1" x14ac:dyDescent="0.3">
      <c r="A43" s="149"/>
      <c r="B43" s="149"/>
      <c r="C43" s="152"/>
      <c r="D43" s="154"/>
      <c r="E43" s="156"/>
      <c r="F43" s="156"/>
      <c r="G43" s="156"/>
      <c r="H43" s="158"/>
      <c r="I43" s="13"/>
    </row>
    <row r="44" spans="1:9" ht="26.25" x14ac:dyDescent="0.3">
      <c r="A44" s="159" t="s">
        <v>20</v>
      </c>
      <c r="B44" s="160"/>
      <c r="C44" s="160"/>
      <c r="D44" s="160"/>
      <c r="E44" s="160"/>
      <c r="F44" s="160"/>
      <c r="G44" s="160"/>
      <c r="H44" s="161"/>
      <c r="I44" s="13"/>
    </row>
    <row r="45" spans="1:9" ht="26.25" x14ac:dyDescent="0.3">
      <c r="A45" s="5" t="s">
        <v>0</v>
      </c>
      <c r="B45" s="5" t="s">
        <v>1</v>
      </c>
      <c r="C45" s="5" t="s">
        <v>2</v>
      </c>
      <c r="D45" s="6" t="s">
        <v>3</v>
      </c>
      <c r="E45" s="6" t="s">
        <v>4</v>
      </c>
      <c r="F45" s="6" t="s">
        <v>5</v>
      </c>
      <c r="G45" s="27" t="s">
        <v>6</v>
      </c>
      <c r="H45" s="5" t="s">
        <v>7</v>
      </c>
      <c r="I45" s="13"/>
    </row>
    <row r="46" spans="1:9" x14ac:dyDescent="0.3">
      <c r="A46" s="149" t="s">
        <v>8</v>
      </c>
      <c r="B46" s="150">
        <v>43590</v>
      </c>
      <c r="C46" s="151" t="s">
        <v>19</v>
      </c>
      <c r="D46" s="153">
        <f>B46*15</f>
        <v>653850</v>
      </c>
      <c r="E46" s="155">
        <f>D46*92.5%</f>
        <v>604811.25</v>
      </c>
      <c r="F46" s="155">
        <f>D46*7.5%</f>
        <v>49038.75</v>
      </c>
      <c r="G46" s="155">
        <v>225000</v>
      </c>
      <c r="H46" s="157">
        <f>F46+G46</f>
        <v>274038.75</v>
      </c>
      <c r="I46" s="15"/>
    </row>
    <row r="47" spans="1:9" x14ac:dyDescent="0.3">
      <c r="A47" s="149"/>
      <c r="B47" s="149"/>
      <c r="C47" s="152"/>
      <c r="D47" s="154"/>
      <c r="E47" s="156"/>
      <c r="F47" s="156"/>
      <c r="G47" s="156"/>
      <c r="H47" s="158"/>
      <c r="I47" s="13"/>
    </row>
    <row r="48" spans="1:9" x14ac:dyDescent="0.3">
      <c r="A48" s="149" t="s">
        <v>11</v>
      </c>
      <c r="B48" s="150">
        <v>40380</v>
      </c>
      <c r="C48" s="151" t="s">
        <v>19</v>
      </c>
      <c r="D48" s="153">
        <f>B48*15</f>
        <v>605700</v>
      </c>
      <c r="E48" s="155">
        <f>D48*92.5%</f>
        <v>560272.5</v>
      </c>
      <c r="F48" s="155">
        <f>D48*7.5%</f>
        <v>45427.5</v>
      </c>
      <c r="G48" s="155">
        <v>225000</v>
      </c>
      <c r="H48" s="157">
        <f t="shared" ref="H48" si="3">F48+G48</f>
        <v>270427.5</v>
      </c>
      <c r="I48" s="13"/>
    </row>
    <row r="49" spans="1:9" x14ac:dyDescent="0.3">
      <c r="A49" s="149"/>
      <c r="B49" s="149"/>
      <c r="C49" s="152"/>
      <c r="D49" s="154"/>
      <c r="E49" s="156"/>
      <c r="F49" s="156"/>
      <c r="G49" s="156"/>
      <c r="H49" s="158"/>
      <c r="I49" s="13"/>
    </row>
    <row r="50" spans="1:9" x14ac:dyDescent="0.3">
      <c r="A50" s="149" t="s">
        <v>12</v>
      </c>
      <c r="B50" s="150">
        <v>37290</v>
      </c>
      <c r="C50" s="151" t="s">
        <v>19</v>
      </c>
      <c r="D50" s="153">
        <f>B50*15</f>
        <v>559350</v>
      </c>
      <c r="E50" s="155">
        <f>D50*92.5%</f>
        <v>517398.75</v>
      </c>
      <c r="F50" s="155">
        <f>D50*7.5%</f>
        <v>41951.25</v>
      </c>
      <c r="G50" s="155">
        <v>225000</v>
      </c>
      <c r="H50" s="157">
        <f>F50+G50</f>
        <v>266951.25</v>
      </c>
      <c r="I50" s="13"/>
    </row>
    <row r="51" spans="1:9" x14ac:dyDescent="0.3">
      <c r="A51" s="149"/>
      <c r="B51" s="149"/>
      <c r="C51" s="152"/>
      <c r="D51" s="154"/>
      <c r="E51" s="156"/>
      <c r="F51" s="156"/>
      <c r="G51" s="156"/>
      <c r="H51" s="158"/>
      <c r="I51" s="13"/>
    </row>
    <row r="52" spans="1:9" ht="26.25" x14ac:dyDescent="0.3">
      <c r="A52" s="159" t="s">
        <v>14</v>
      </c>
      <c r="B52" s="160"/>
      <c r="C52" s="160"/>
      <c r="D52" s="160"/>
      <c r="E52" s="160"/>
      <c r="F52" s="160"/>
      <c r="G52" s="160"/>
      <c r="H52" s="161"/>
      <c r="I52" s="1"/>
    </row>
    <row r="53" spans="1:9" ht="26.25" x14ac:dyDescent="0.3">
      <c r="A53" s="5" t="s">
        <v>0</v>
      </c>
      <c r="B53" s="5" t="s">
        <v>1</v>
      </c>
      <c r="C53" s="5" t="s">
        <v>2</v>
      </c>
      <c r="D53" s="6" t="s">
        <v>3</v>
      </c>
      <c r="E53" s="6" t="s">
        <v>4</v>
      </c>
      <c r="F53" s="6" t="s">
        <v>5</v>
      </c>
      <c r="G53" s="27" t="s">
        <v>6</v>
      </c>
      <c r="H53" s="5" t="s">
        <v>7</v>
      </c>
      <c r="I53" s="1"/>
    </row>
    <row r="54" spans="1:9" x14ac:dyDescent="0.3">
      <c r="A54" s="149" t="s">
        <v>8</v>
      </c>
      <c r="B54" s="150">
        <v>43590</v>
      </c>
      <c r="C54" s="151" t="s">
        <v>19</v>
      </c>
      <c r="D54" s="153">
        <f>B54*15</f>
        <v>653850</v>
      </c>
      <c r="E54" s="162">
        <v>653850</v>
      </c>
      <c r="F54" s="155">
        <v>0</v>
      </c>
      <c r="G54" s="155">
        <v>225000</v>
      </c>
      <c r="H54" s="157">
        <f>F54+G54</f>
        <v>225000</v>
      </c>
      <c r="I54" s="1"/>
    </row>
    <row r="55" spans="1:9" x14ac:dyDescent="0.3">
      <c r="A55" s="149"/>
      <c r="B55" s="149"/>
      <c r="C55" s="152"/>
      <c r="D55" s="154"/>
      <c r="E55" s="163"/>
      <c r="F55" s="156"/>
      <c r="G55" s="156"/>
      <c r="H55" s="158"/>
      <c r="I55" s="1"/>
    </row>
    <row r="56" spans="1:9" x14ac:dyDescent="0.3">
      <c r="A56" s="149" t="s">
        <v>11</v>
      </c>
      <c r="B56" s="150">
        <v>40380</v>
      </c>
      <c r="C56" s="151" t="s">
        <v>19</v>
      </c>
      <c r="D56" s="153">
        <f>B56*15</f>
        <v>605700</v>
      </c>
      <c r="E56" s="162">
        <v>605700</v>
      </c>
      <c r="F56" s="155">
        <v>0</v>
      </c>
      <c r="G56" s="155">
        <v>225000</v>
      </c>
      <c r="H56" s="157">
        <f t="shared" ref="H56" si="4">F56+G56</f>
        <v>225000</v>
      </c>
      <c r="I56" s="1"/>
    </row>
    <row r="57" spans="1:9" x14ac:dyDescent="0.3">
      <c r="A57" s="149"/>
      <c r="B57" s="149"/>
      <c r="C57" s="152"/>
      <c r="D57" s="154"/>
      <c r="E57" s="163"/>
      <c r="F57" s="156"/>
      <c r="G57" s="156"/>
      <c r="H57" s="158"/>
      <c r="I57" s="1"/>
    </row>
    <row r="58" spans="1:9" x14ac:dyDescent="0.3">
      <c r="A58" s="149" t="s">
        <v>12</v>
      </c>
      <c r="B58" s="150">
        <v>37290</v>
      </c>
      <c r="C58" s="151" t="s">
        <v>19</v>
      </c>
      <c r="D58" s="153">
        <f>B58*15</f>
        <v>559350</v>
      </c>
      <c r="E58" s="162">
        <v>559350</v>
      </c>
      <c r="F58" s="155">
        <v>0</v>
      </c>
      <c r="G58" s="155">
        <v>225000</v>
      </c>
      <c r="H58" s="157">
        <f>F58+G58</f>
        <v>225000</v>
      </c>
      <c r="I58" s="1"/>
    </row>
    <row r="59" spans="1:9" x14ac:dyDescent="0.3">
      <c r="A59" s="149"/>
      <c r="B59" s="149"/>
      <c r="C59" s="152"/>
      <c r="D59" s="154"/>
      <c r="E59" s="163"/>
      <c r="F59" s="156"/>
      <c r="G59" s="156"/>
      <c r="H59" s="158"/>
      <c r="I59" s="1"/>
    </row>
    <row r="60" spans="1:9" ht="26.25" x14ac:dyDescent="0.3">
      <c r="A60" s="16"/>
      <c r="B60" s="16"/>
      <c r="C60" s="16"/>
      <c r="D60" s="16"/>
      <c r="E60" s="16"/>
      <c r="F60" s="16"/>
      <c r="G60" s="28"/>
      <c r="H60" s="16"/>
      <c r="I60" s="1"/>
    </row>
    <row r="61" spans="1:9" ht="26.25" x14ac:dyDescent="0.3">
      <c r="A61" s="17" t="s">
        <v>17</v>
      </c>
      <c r="B61" s="18"/>
      <c r="C61" s="18"/>
      <c r="D61" s="19"/>
      <c r="E61" s="19"/>
      <c r="F61" s="19"/>
      <c r="G61" s="29"/>
      <c r="H61" s="20"/>
      <c r="I61" s="1"/>
    </row>
    <row r="62" spans="1:9" ht="26.25" x14ac:dyDescent="0.3">
      <c r="A62" s="16" t="s">
        <v>21</v>
      </c>
      <c r="B62" s="16"/>
      <c r="C62" s="16"/>
      <c r="D62" s="16"/>
      <c r="E62" s="16"/>
      <c r="F62" s="16"/>
      <c r="G62" s="28"/>
      <c r="H62" s="16"/>
    </row>
    <row r="63" spans="1:9" ht="26.25" x14ac:dyDescent="0.3">
      <c r="A63" s="16" t="s">
        <v>22</v>
      </c>
      <c r="B63" s="16"/>
      <c r="C63" s="16"/>
      <c r="D63" s="16"/>
      <c r="E63" s="16"/>
      <c r="F63" s="16"/>
      <c r="G63" s="28"/>
      <c r="H63" s="16"/>
    </row>
    <row r="64" spans="1:9" ht="26.25" x14ac:dyDescent="0.3">
      <c r="A64" s="16" t="s">
        <v>23</v>
      </c>
      <c r="B64" s="16"/>
      <c r="C64" s="16"/>
      <c r="D64" s="16"/>
      <c r="E64" s="16"/>
      <c r="F64" s="16"/>
      <c r="G64" s="28"/>
      <c r="H64" s="16"/>
    </row>
  </sheetData>
  <mergeCells count="97"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H17"/>
    <mergeCell ref="A7:A8"/>
    <mergeCell ref="B7:B8"/>
    <mergeCell ref="A9:H9"/>
    <mergeCell ref="A11:A12"/>
    <mergeCell ref="B11:B12"/>
    <mergeCell ref="A1:H1"/>
    <mergeCell ref="A3:A4"/>
    <mergeCell ref="B3:B4"/>
    <mergeCell ref="A5:A6"/>
    <mergeCell ref="B5:B6"/>
    <mergeCell ref="A38:A39"/>
    <mergeCell ref="A40:A41"/>
    <mergeCell ref="A42:A43"/>
    <mergeCell ref="A36:H36"/>
    <mergeCell ref="B38:B39"/>
    <mergeCell ref="B40:B41"/>
    <mergeCell ref="B42:B43"/>
    <mergeCell ref="F42:F43"/>
    <mergeCell ref="D40:D41"/>
    <mergeCell ref="D42:D43"/>
    <mergeCell ref="A58:A59"/>
    <mergeCell ref="B58:B59"/>
    <mergeCell ref="A44:H44"/>
    <mergeCell ref="A46:A47"/>
    <mergeCell ref="B46:B47"/>
    <mergeCell ref="A48:A49"/>
    <mergeCell ref="B48:B49"/>
    <mergeCell ref="A50:A51"/>
    <mergeCell ref="B50:B51"/>
    <mergeCell ref="A52:H52"/>
    <mergeCell ref="A54:A55"/>
    <mergeCell ref="B54:B55"/>
    <mergeCell ref="A56:A57"/>
    <mergeCell ref="B56:B57"/>
    <mergeCell ref="C46:C47"/>
    <mergeCell ref="C48:C49"/>
    <mergeCell ref="A35:H35"/>
    <mergeCell ref="C38:C39"/>
    <mergeCell ref="C40:C41"/>
    <mergeCell ref="C42:C43"/>
    <mergeCell ref="D38:D39"/>
    <mergeCell ref="E38:E39"/>
    <mergeCell ref="F38:F39"/>
    <mergeCell ref="G38:G39"/>
    <mergeCell ref="G40:G41"/>
    <mergeCell ref="G42:G43"/>
    <mergeCell ref="H38:H39"/>
    <mergeCell ref="H40:H41"/>
    <mergeCell ref="H42:H43"/>
    <mergeCell ref="E40:E41"/>
    <mergeCell ref="F40:F41"/>
    <mergeCell ref="E42:E43"/>
    <mergeCell ref="C50:C51"/>
    <mergeCell ref="H46:H47"/>
    <mergeCell ref="H48:H49"/>
    <mergeCell ref="H50:H51"/>
    <mergeCell ref="D46:D47"/>
    <mergeCell ref="E46:E47"/>
    <mergeCell ref="F46:F47"/>
    <mergeCell ref="G46:G47"/>
    <mergeCell ref="D48:D49"/>
    <mergeCell ref="E48:E49"/>
    <mergeCell ref="F48:F49"/>
    <mergeCell ref="G48:G49"/>
    <mergeCell ref="D50:D51"/>
    <mergeCell ref="E50:E51"/>
    <mergeCell ref="F50:F51"/>
    <mergeCell ref="G50:G51"/>
    <mergeCell ref="C54:C55"/>
    <mergeCell ref="C56:C57"/>
    <mergeCell ref="C58:C59"/>
    <mergeCell ref="D54:D55"/>
    <mergeCell ref="D56:D57"/>
    <mergeCell ref="D58:D59"/>
    <mergeCell ref="E54:E55"/>
    <mergeCell ref="E56:E57"/>
    <mergeCell ref="E58:E59"/>
    <mergeCell ref="F54:F55"/>
    <mergeCell ref="F56:F57"/>
    <mergeCell ref="F58:F59"/>
    <mergeCell ref="G54:G55"/>
    <mergeCell ref="G56:G57"/>
    <mergeCell ref="G58:G59"/>
    <mergeCell ref="H54:H55"/>
    <mergeCell ref="H56:H57"/>
    <mergeCell ref="H58:H59"/>
  </mergeCells>
  <phoneticPr fontId="2" type="noConversion"/>
  <pageMargins left="0.7" right="0.7" top="0.75" bottom="0.75" header="0.3" footer="0.3"/>
  <pageSetup paperSize="9" scale="4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tabSelected="1" zoomScale="70" zoomScaleNormal="70" workbookViewId="0">
      <selection activeCell="AC10" sqref="AC10"/>
    </sheetView>
  </sheetViews>
  <sheetFormatPr defaultRowHeight="16.5" x14ac:dyDescent="0.3"/>
  <cols>
    <col min="1" max="1" width="9.625" style="13" customWidth="1"/>
    <col min="2" max="2" width="9" style="13" customWidth="1"/>
    <col min="3" max="3" width="15.625" style="13" customWidth="1"/>
    <col min="4" max="4" width="15.75" style="13" customWidth="1"/>
    <col min="5" max="5" width="13.5" style="36" customWidth="1"/>
    <col min="6" max="6" width="11.75" style="36" customWidth="1"/>
    <col min="7" max="8" width="11.375" style="67" customWidth="1"/>
    <col min="9" max="9" width="11.5" style="36" customWidth="1"/>
    <col min="10" max="10" width="13.375" style="13" customWidth="1"/>
    <col min="11" max="12" width="12.5" style="13" hidden="1" customWidth="1"/>
    <col min="13" max="13" width="10.25" style="13" hidden="1" customWidth="1"/>
    <col min="14" max="14" width="11.75" style="13" hidden="1" customWidth="1"/>
    <col min="15" max="15" width="13.5" style="13" hidden="1" customWidth="1"/>
    <col min="16" max="16" width="0" style="13" hidden="1" customWidth="1"/>
    <col min="17" max="16384" width="9" style="13"/>
  </cols>
  <sheetData>
    <row r="1" spans="1:19" ht="55.5" customHeight="1" thickBot="1" x14ac:dyDescent="0.35">
      <c r="A1" s="176" t="s">
        <v>44</v>
      </c>
      <c r="B1" s="177"/>
      <c r="C1" s="177"/>
      <c r="D1" s="177"/>
      <c r="E1" s="177"/>
      <c r="F1" s="177"/>
      <c r="G1" s="177"/>
      <c r="H1" s="177"/>
      <c r="I1" s="177"/>
    </row>
    <row r="2" spans="1:19" ht="29.25" customHeight="1" x14ac:dyDescent="0.3">
      <c r="A2" s="178" t="s">
        <v>29</v>
      </c>
      <c r="B2" s="179"/>
      <c r="C2" s="179"/>
      <c r="D2" s="179"/>
      <c r="E2" s="179"/>
      <c r="F2" s="179"/>
      <c r="G2" s="179"/>
      <c r="H2" s="179"/>
      <c r="I2" s="180"/>
      <c r="K2" s="36"/>
    </row>
    <row r="3" spans="1:19" ht="32.25" customHeight="1" thickBot="1" x14ac:dyDescent="0.35">
      <c r="A3" s="89" t="s">
        <v>0</v>
      </c>
      <c r="B3" s="80" t="s">
        <v>1</v>
      </c>
      <c r="C3" s="80" t="s">
        <v>2</v>
      </c>
      <c r="D3" s="90" t="s">
        <v>3</v>
      </c>
      <c r="E3" s="91" t="s">
        <v>4</v>
      </c>
      <c r="F3" s="91" t="s">
        <v>5</v>
      </c>
      <c r="G3" s="92" t="s">
        <v>6</v>
      </c>
      <c r="H3" s="95" t="s">
        <v>42</v>
      </c>
      <c r="I3" s="93" t="s">
        <v>7</v>
      </c>
      <c r="J3" s="14"/>
      <c r="K3" s="94"/>
    </row>
    <row r="4" spans="1:19" ht="27" customHeight="1" x14ac:dyDescent="0.3">
      <c r="A4" s="181" t="s">
        <v>8</v>
      </c>
      <c r="B4" s="184">
        <v>59330</v>
      </c>
      <c r="C4" s="100" t="s">
        <v>9</v>
      </c>
      <c r="D4" s="75">
        <f>B4*30</f>
        <v>1779900</v>
      </c>
      <c r="E4" s="76">
        <f>ROUND(D4*80%,-1)</f>
        <v>1423920</v>
      </c>
      <c r="F4" s="76">
        <f>ROUND(D4*20%,-1)</f>
        <v>355980</v>
      </c>
      <c r="G4" s="77">
        <v>149700</v>
      </c>
      <c r="H4" s="77">
        <v>4240</v>
      </c>
      <c r="I4" s="97">
        <f>SUM(F4:H4)</f>
        <v>509920</v>
      </c>
      <c r="J4" s="34"/>
      <c r="K4" s="94">
        <f>E4+F4</f>
        <v>1779900</v>
      </c>
      <c r="L4" s="94">
        <f>E4+I4</f>
        <v>1933840</v>
      </c>
    </row>
    <row r="5" spans="1:19" ht="27" customHeight="1" x14ac:dyDescent="0.3">
      <c r="A5" s="182"/>
      <c r="B5" s="138"/>
      <c r="C5" s="98" t="s">
        <v>34</v>
      </c>
      <c r="D5" s="41">
        <f>B4*31</f>
        <v>1839230</v>
      </c>
      <c r="E5" s="71">
        <f t="shared" ref="E5:E12" si="0">ROUND(D5*80%,-1)</f>
        <v>1471380</v>
      </c>
      <c r="F5" s="71">
        <f t="shared" ref="F5:F12" si="1">ROUND(D5*20%,-1)</f>
        <v>367850</v>
      </c>
      <c r="G5" s="72">
        <v>154690</v>
      </c>
      <c r="H5" s="195">
        <v>4240</v>
      </c>
      <c r="I5" s="79">
        <f t="shared" ref="I5:I12" si="2">SUM(F5:H5)</f>
        <v>526780</v>
      </c>
      <c r="J5" s="34"/>
      <c r="K5" s="94">
        <f t="shared" ref="K5:K12" si="3">E5+F5</f>
        <v>1839230</v>
      </c>
      <c r="L5" s="94">
        <f t="shared" ref="L5:L12" si="4">E5+I5</f>
        <v>1998160</v>
      </c>
    </row>
    <row r="6" spans="1:19" ht="27" customHeight="1" thickBot="1" x14ac:dyDescent="0.35">
      <c r="A6" s="183"/>
      <c r="B6" s="185"/>
      <c r="C6" s="101" t="s">
        <v>25</v>
      </c>
      <c r="D6" s="81">
        <f>B4*28</f>
        <v>1661240</v>
      </c>
      <c r="E6" s="82">
        <f t="shared" si="0"/>
        <v>1328990</v>
      </c>
      <c r="F6" s="82">
        <f t="shared" si="1"/>
        <v>332250</v>
      </c>
      <c r="G6" s="83">
        <v>139720</v>
      </c>
      <c r="H6" s="83">
        <v>4240</v>
      </c>
      <c r="I6" s="84">
        <f t="shared" si="2"/>
        <v>476210</v>
      </c>
      <c r="J6" s="34"/>
      <c r="K6" s="94">
        <f t="shared" si="3"/>
        <v>1661240</v>
      </c>
      <c r="L6" s="94">
        <f t="shared" si="4"/>
        <v>1805200</v>
      </c>
    </row>
    <row r="7" spans="1:19" ht="27" customHeight="1" x14ac:dyDescent="0.3">
      <c r="A7" s="186" t="s">
        <v>11</v>
      </c>
      <c r="B7" s="138">
        <v>55060</v>
      </c>
      <c r="C7" s="99" t="s">
        <v>9</v>
      </c>
      <c r="D7" s="104">
        <f>B7*30</f>
        <v>1651800</v>
      </c>
      <c r="E7" s="105">
        <f t="shared" si="0"/>
        <v>1321440</v>
      </c>
      <c r="F7" s="105">
        <f t="shared" si="1"/>
        <v>330360</v>
      </c>
      <c r="G7" s="77">
        <v>149700</v>
      </c>
      <c r="H7" s="106">
        <v>4240</v>
      </c>
      <c r="I7" s="107">
        <f t="shared" si="2"/>
        <v>484300</v>
      </c>
      <c r="J7" s="34"/>
      <c r="K7" s="94">
        <f t="shared" si="3"/>
        <v>1651800</v>
      </c>
      <c r="L7" s="94">
        <f t="shared" si="4"/>
        <v>1805740</v>
      </c>
    </row>
    <row r="8" spans="1:19" ht="27" customHeight="1" x14ac:dyDescent="0.3">
      <c r="A8" s="187"/>
      <c r="B8" s="138"/>
      <c r="C8" s="74" t="s">
        <v>10</v>
      </c>
      <c r="D8" s="41">
        <f>B7*31</f>
        <v>1706860</v>
      </c>
      <c r="E8" s="71">
        <f t="shared" si="0"/>
        <v>1365490</v>
      </c>
      <c r="F8" s="71">
        <f t="shared" si="1"/>
        <v>341370</v>
      </c>
      <c r="G8" s="72">
        <v>166780</v>
      </c>
      <c r="H8" s="72">
        <v>4240</v>
      </c>
      <c r="I8" s="79">
        <f t="shared" si="2"/>
        <v>512390</v>
      </c>
      <c r="J8" s="34"/>
      <c r="K8" s="94">
        <f t="shared" si="3"/>
        <v>1706860</v>
      </c>
      <c r="L8" s="94">
        <f t="shared" si="4"/>
        <v>1877880</v>
      </c>
    </row>
    <row r="9" spans="1:19" ht="27" customHeight="1" thickBot="1" x14ac:dyDescent="0.35">
      <c r="A9" s="188"/>
      <c r="B9" s="185"/>
      <c r="C9" s="86" t="s">
        <v>25</v>
      </c>
      <c r="D9" s="81">
        <f>52040*28</f>
        <v>1457120</v>
      </c>
      <c r="E9" s="82">
        <f t="shared" si="0"/>
        <v>1165700</v>
      </c>
      <c r="F9" s="82">
        <f t="shared" si="1"/>
        <v>291420</v>
      </c>
      <c r="G9" s="83">
        <v>139720</v>
      </c>
      <c r="H9" s="83">
        <v>4240</v>
      </c>
      <c r="I9" s="84">
        <f t="shared" si="2"/>
        <v>435380</v>
      </c>
      <c r="J9" s="34"/>
      <c r="K9" s="94">
        <f t="shared" si="3"/>
        <v>1457120</v>
      </c>
      <c r="L9" s="94">
        <f t="shared" si="4"/>
        <v>1601080</v>
      </c>
    </row>
    <row r="10" spans="1:19" ht="27" customHeight="1" x14ac:dyDescent="0.3">
      <c r="A10" s="189" t="s">
        <v>36</v>
      </c>
      <c r="B10" s="192">
        <v>50770</v>
      </c>
      <c r="C10" s="108" t="s">
        <v>9</v>
      </c>
      <c r="D10" s="109">
        <f>B10*30</f>
        <v>1523100</v>
      </c>
      <c r="E10" s="110">
        <f t="shared" si="0"/>
        <v>1218480</v>
      </c>
      <c r="F10" s="110">
        <f t="shared" si="1"/>
        <v>304620</v>
      </c>
      <c r="G10" s="111">
        <v>149700</v>
      </c>
      <c r="H10" s="112">
        <v>4240</v>
      </c>
      <c r="I10" s="113">
        <f t="shared" si="2"/>
        <v>458560</v>
      </c>
      <c r="J10" s="34"/>
      <c r="K10" s="94">
        <f t="shared" si="3"/>
        <v>1523100</v>
      </c>
      <c r="L10" s="94">
        <f t="shared" si="4"/>
        <v>1677040</v>
      </c>
      <c r="M10" s="13">
        <v>150000</v>
      </c>
      <c r="N10" s="94">
        <f>I10+M10</f>
        <v>608560</v>
      </c>
      <c r="O10" s="94">
        <f>E10+N10</f>
        <v>1827040</v>
      </c>
    </row>
    <row r="11" spans="1:19" ht="27" customHeight="1" x14ac:dyDescent="0.3">
      <c r="A11" s="190"/>
      <c r="B11" s="193"/>
      <c r="C11" s="114" t="s">
        <v>10</v>
      </c>
      <c r="D11" s="115">
        <f>B10*31</f>
        <v>1573870</v>
      </c>
      <c r="E11" s="116">
        <f t="shared" si="0"/>
        <v>1259100</v>
      </c>
      <c r="F11" s="116">
        <f t="shared" si="1"/>
        <v>314770</v>
      </c>
      <c r="G11" s="117">
        <v>154690</v>
      </c>
      <c r="H11" s="117">
        <v>4240</v>
      </c>
      <c r="I11" s="118">
        <f t="shared" si="2"/>
        <v>473700</v>
      </c>
      <c r="J11" s="34"/>
      <c r="K11" s="94">
        <f t="shared" si="3"/>
        <v>1573870</v>
      </c>
      <c r="L11" s="94">
        <f t="shared" si="4"/>
        <v>1732800</v>
      </c>
      <c r="M11" s="13">
        <v>300000</v>
      </c>
      <c r="N11" s="94">
        <f>I10+M11</f>
        <v>758560</v>
      </c>
      <c r="O11" s="94">
        <f>E10+N11</f>
        <v>1977040</v>
      </c>
      <c r="S11" s="13" t="s">
        <v>45</v>
      </c>
    </row>
    <row r="12" spans="1:19" ht="27" customHeight="1" thickBot="1" x14ac:dyDescent="0.35">
      <c r="A12" s="191"/>
      <c r="B12" s="194"/>
      <c r="C12" s="119" t="s">
        <v>25</v>
      </c>
      <c r="D12" s="120">
        <f>B10*28</f>
        <v>1421560</v>
      </c>
      <c r="E12" s="121">
        <f t="shared" si="0"/>
        <v>1137250</v>
      </c>
      <c r="F12" s="121">
        <f t="shared" si="1"/>
        <v>284310</v>
      </c>
      <c r="G12" s="122">
        <v>139720</v>
      </c>
      <c r="H12" s="123">
        <v>4240</v>
      </c>
      <c r="I12" s="124">
        <f t="shared" si="2"/>
        <v>428270</v>
      </c>
      <c r="J12" s="34"/>
      <c r="K12" s="94">
        <f t="shared" si="3"/>
        <v>1421560</v>
      </c>
      <c r="L12" s="94">
        <f t="shared" si="4"/>
        <v>1565520</v>
      </c>
    </row>
    <row r="13" spans="1:19" ht="27" customHeight="1" x14ac:dyDescent="0.3">
      <c r="A13" s="178" t="s">
        <v>35</v>
      </c>
      <c r="B13" s="179"/>
      <c r="C13" s="179"/>
      <c r="D13" s="179"/>
      <c r="E13" s="179"/>
      <c r="F13" s="179"/>
      <c r="G13" s="179"/>
      <c r="H13" s="179"/>
      <c r="I13" s="180"/>
    </row>
    <row r="14" spans="1:19" ht="30" customHeight="1" thickBot="1" x14ac:dyDescent="0.35">
      <c r="A14" s="89" t="s">
        <v>0</v>
      </c>
      <c r="B14" s="80" t="s">
        <v>1</v>
      </c>
      <c r="C14" s="80" t="s">
        <v>2</v>
      </c>
      <c r="D14" s="90" t="s">
        <v>3</v>
      </c>
      <c r="E14" s="91" t="s">
        <v>4</v>
      </c>
      <c r="F14" s="91" t="s">
        <v>5</v>
      </c>
      <c r="G14" s="92" t="s">
        <v>6</v>
      </c>
      <c r="H14" s="95" t="s">
        <v>42</v>
      </c>
      <c r="I14" s="93" t="s">
        <v>7</v>
      </c>
    </row>
    <row r="15" spans="1:19" ht="27" customHeight="1" x14ac:dyDescent="0.3">
      <c r="A15" s="181" t="s">
        <v>8</v>
      </c>
      <c r="B15" s="184">
        <v>59330</v>
      </c>
      <c r="C15" s="85" t="s">
        <v>9</v>
      </c>
      <c r="D15" s="75">
        <f>B15*30</f>
        <v>1779900</v>
      </c>
      <c r="E15" s="76">
        <f>ROUND(D15*90%,-1)</f>
        <v>1601910</v>
      </c>
      <c r="F15" s="87">
        <f>ROUND(D15*10%,-1)</f>
        <v>177990</v>
      </c>
      <c r="G15" s="77">
        <v>149700</v>
      </c>
      <c r="H15" s="96">
        <v>4240</v>
      </c>
      <c r="I15" s="97">
        <f t="shared" ref="I15:I23" si="5">SUM(F15:H15)</f>
        <v>331930</v>
      </c>
      <c r="J15" s="15"/>
      <c r="K15" s="94">
        <f t="shared" ref="K15:K23" si="6">E15+F15</f>
        <v>1779900</v>
      </c>
      <c r="L15" s="94">
        <f t="shared" ref="L15:L23" si="7">E15+I15</f>
        <v>1933840</v>
      </c>
    </row>
    <row r="16" spans="1:19" ht="27" customHeight="1" x14ac:dyDescent="0.3">
      <c r="A16" s="182"/>
      <c r="B16" s="138"/>
      <c r="C16" s="74" t="s">
        <v>10</v>
      </c>
      <c r="D16" s="41">
        <f>B15*31</f>
        <v>1839230</v>
      </c>
      <c r="E16" s="71">
        <f t="shared" ref="E16:E23" si="8">ROUND(D16*90%,-1)</f>
        <v>1655310</v>
      </c>
      <c r="F16" s="73">
        <f t="shared" ref="F16:F23" si="9">ROUND(D16*10%,-1)</f>
        <v>183920</v>
      </c>
      <c r="G16" s="72">
        <v>154690</v>
      </c>
      <c r="H16" s="72">
        <v>4240</v>
      </c>
      <c r="I16" s="79">
        <f>SUM(F16:H16)</f>
        <v>342850</v>
      </c>
      <c r="J16" s="15"/>
      <c r="K16" s="94">
        <f t="shared" si="6"/>
        <v>1839230</v>
      </c>
      <c r="L16" s="94">
        <f t="shared" si="7"/>
        <v>1998160</v>
      </c>
    </row>
    <row r="17" spans="1:15" ht="27" customHeight="1" thickBot="1" x14ac:dyDescent="0.35">
      <c r="A17" s="183"/>
      <c r="B17" s="185"/>
      <c r="C17" s="86" t="s">
        <v>25</v>
      </c>
      <c r="D17" s="81">
        <f>B15*28</f>
        <v>1661240</v>
      </c>
      <c r="E17" s="82">
        <f t="shared" si="8"/>
        <v>1495120</v>
      </c>
      <c r="F17" s="88">
        <f t="shared" si="9"/>
        <v>166120</v>
      </c>
      <c r="G17" s="83">
        <v>139720</v>
      </c>
      <c r="H17" s="83">
        <v>4240</v>
      </c>
      <c r="I17" s="84">
        <f t="shared" si="5"/>
        <v>310080</v>
      </c>
      <c r="J17" s="15"/>
      <c r="K17" s="94">
        <f t="shared" si="6"/>
        <v>1661240</v>
      </c>
      <c r="L17" s="94">
        <f t="shared" si="7"/>
        <v>1805200</v>
      </c>
    </row>
    <row r="18" spans="1:15" ht="27" customHeight="1" x14ac:dyDescent="0.3">
      <c r="A18" s="181" t="s">
        <v>11</v>
      </c>
      <c r="B18" s="184">
        <v>55060</v>
      </c>
      <c r="C18" s="85" t="s">
        <v>9</v>
      </c>
      <c r="D18" s="75">
        <f>B18*30</f>
        <v>1651800</v>
      </c>
      <c r="E18" s="76">
        <f t="shared" si="8"/>
        <v>1486620</v>
      </c>
      <c r="F18" s="87">
        <f t="shared" si="9"/>
        <v>165180</v>
      </c>
      <c r="G18" s="77">
        <v>149700</v>
      </c>
      <c r="H18" s="106">
        <v>4240</v>
      </c>
      <c r="I18" s="78">
        <f t="shared" si="5"/>
        <v>319120</v>
      </c>
      <c r="J18" s="15"/>
      <c r="K18" s="94">
        <f t="shared" si="6"/>
        <v>1651800</v>
      </c>
      <c r="L18" s="94">
        <f t="shared" si="7"/>
        <v>1805740</v>
      </c>
    </row>
    <row r="19" spans="1:15" ht="27" customHeight="1" x14ac:dyDescent="0.3">
      <c r="A19" s="182"/>
      <c r="B19" s="138"/>
      <c r="C19" s="74" t="s">
        <v>10</v>
      </c>
      <c r="D19" s="41">
        <f>B18*31</f>
        <v>1706860</v>
      </c>
      <c r="E19" s="71">
        <f t="shared" si="8"/>
        <v>1536170</v>
      </c>
      <c r="F19" s="73">
        <f t="shared" si="9"/>
        <v>170690</v>
      </c>
      <c r="G19" s="72">
        <v>154690</v>
      </c>
      <c r="H19" s="72">
        <v>4240</v>
      </c>
      <c r="I19" s="79">
        <f t="shared" si="5"/>
        <v>329620</v>
      </c>
      <c r="J19" s="15"/>
      <c r="K19" s="94">
        <f t="shared" si="6"/>
        <v>1706860</v>
      </c>
      <c r="L19" s="94">
        <f t="shared" si="7"/>
        <v>1865790</v>
      </c>
    </row>
    <row r="20" spans="1:15" ht="27" customHeight="1" thickBot="1" x14ac:dyDescent="0.35">
      <c r="A20" s="183"/>
      <c r="B20" s="185"/>
      <c r="C20" s="86" t="s">
        <v>25</v>
      </c>
      <c r="D20" s="81">
        <f>52040*28</f>
        <v>1457120</v>
      </c>
      <c r="E20" s="82">
        <f t="shared" si="8"/>
        <v>1311410</v>
      </c>
      <c r="F20" s="88">
        <f t="shared" si="9"/>
        <v>145710</v>
      </c>
      <c r="G20" s="83">
        <v>139720</v>
      </c>
      <c r="H20" s="83">
        <v>4240</v>
      </c>
      <c r="I20" s="84">
        <f t="shared" si="5"/>
        <v>289670</v>
      </c>
      <c r="J20" s="15"/>
      <c r="K20" s="94">
        <f t="shared" si="6"/>
        <v>1457120</v>
      </c>
      <c r="L20" s="94">
        <f t="shared" si="7"/>
        <v>1601080</v>
      </c>
    </row>
    <row r="21" spans="1:15" ht="27" customHeight="1" x14ac:dyDescent="0.3">
      <c r="A21" s="189" t="s">
        <v>36</v>
      </c>
      <c r="B21" s="192">
        <v>50770</v>
      </c>
      <c r="C21" s="108" t="s">
        <v>9</v>
      </c>
      <c r="D21" s="109">
        <f>B21*30</f>
        <v>1523100</v>
      </c>
      <c r="E21" s="110">
        <f t="shared" si="8"/>
        <v>1370790</v>
      </c>
      <c r="F21" s="125">
        <f t="shared" si="9"/>
        <v>152310</v>
      </c>
      <c r="G21" s="111">
        <v>149700</v>
      </c>
      <c r="H21" s="112">
        <v>4240</v>
      </c>
      <c r="I21" s="113">
        <f t="shared" si="5"/>
        <v>306250</v>
      </c>
      <c r="J21" s="15"/>
      <c r="K21" s="94">
        <f t="shared" si="6"/>
        <v>1523100</v>
      </c>
      <c r="L21" s="94">
        <f t="shared" si="7"/>
        <v>1677040</v>
      </c>
      <c r="M21" s="13">
        <v>150000</v>
      </c>
      <c r="N21" s="94">
        <f>I21+M21</f>
        <v>456250</v>
      </c>
      <c r="O21" s="94">
        <f>E21+N21</f>
        <v>1827040</v>
      </c>
    </row>
    <row r="22" spans="1:15" ht="27" customHeight="1" x14ac:dyDescent="0.3">
      <c r="A22" s="190"/>
      <c r="B22" s="193"/>
      <c r="C22" s="114" t="s">
        <v>10</v>
      </c>
      <c r="D22" s="115">
        <f>B21*31</f>
        <v>1573870</v>
      </c>
      <c r="E22" s="116">
        <f t="shared" si="8"/>
        <v>1416480</v>
      </c>
      <c r="F22" s="126">
        <f t="shared" si="9"/>
        <v>157390</v>
      </c>
      <c r="G22" s="117">
        <v>154690</v>
      </c>
      <c r="H22" s="117">
        <v>4240</v>
      </c>
      <c r="I22" s="118">
        <f t="shared" si="5"/>
        <v>316320</v>
      </c>
      <c r="J22" s="15"/>
      <c r="K22" s="94">
        <f t="shared" si="6"/>
        <v>1573870</v>
      </c>
      <c r="L22" s="94">
        <f t="shared" si="7"/>
        <v>1732800</v>
      </c>
      <c r="M22" s="15">
        <v>300000</v>
      </c>
      <c r="N22" s="94">
        <f>M22+I21</f>
        <v>606250</v>
      </c>
      <c r="O22" s="94">
        <f>N22+E21</f>
        <v>1977040</v>
      </c>
    </row>
    <row r="23" spans="1:15" ht="27" customHeight="1" thickBot="1" x14ac:dyDescent="0.35">
      <c r="A23" s="191"/>
      <c r="B23" s="194"/>
      <c r="C23" s="119" t="s">
        <v>25</v>
      </c>
      <c r="D23" s="120">
        <f>B21*28</f>
        <v>1421560</v>
      </c>
      <c r="E23" s="121">
        <f t="shared" si="8"/>
        <v>1279400</v>
      </c>
      <c r="F23" s="127">
        <f t="shared" si="9"/>
        <v>142160</v>
      </c>
      <c r="G23" s="122">
        <v>139720</v>
      </c>
      <c r="H23" s="128">
        <v>4240</v>
      </c>
      <c r="I23" s="124">
        <f t="shared" si="5"/>
        <v>286120</v>
      </c>
      <c r="J23" s="15"/>
      <c r="K23" s="94">
        <f t="shared" si="6"/>
        <v>1421560</v>
      </c>
      <c r="L23" s="94">
        <f t="shared" si="7"/>
        <v>1565520</v>
      </c>
    </row>
    <row r="24" spans="1:15" ht="71.25" customHeight="1" x14ac:dyDescent="0.3">
      <c r="A24" s="174" t="s">
        <v>43</v>
      </c>
      <c r="B24" s="175"/>
      <c r="C24" s="175"/>
      <c r="D24" s="175"/>
      <c r="E24" s="175"/>
      <c r="F24" s="175"/>
      <c r="G24" s="175"/>
      <c r="H24" s="175"/>
      <c r="I24" s="175"/>
    </row>
    <row r="25" spans="1:15" ht="33.75" customHeight="1" x14ac:dyDescent="0.3">
      <c r="A25" s="12"/>
    </row>
    <row r="34" spans="1:10" ht="26.25" x14ac:dyDescent="0.3">
      <c r="A34" s="47"/>
      <c r="B34" s="47"/>
      <c r="C34" s="47"/>
      <c r="D34" s="47"/>
      <c r="E34" s="56"/>
      <c r="F34" s="56"/>
      <c r="G34" s="56"/>
      <c r="H34" s="56"/>
      <c r="I34" s="56"/>
    </row>
    <row r="35" spans="1:10" ht="26.25" x14ac:dyDescent="0.3">
      <c r="A35" s="48"/>
      <c r="B35" s="47"/>
      <c r="C35" s="47"/>
      <c r="D35" s="47"/>
      <c r="E35" s="56"/>
      <c r="F35" s="56"/>
      <c r="G35" s="56"/>
      <c r="H35" s="56"/>
      <c r="I35" s="56"/>
    </row>
    <row r="36" spans="1:10" ht="26.25" x14ac:dyDescent="0.3">
      <c r="A36" s="49"/>
      <c r="B36" s="49"/>
      <c r="C36" s="49"/>
      <c r="D36" s="50"/>
      <c r="E36" s="52"/>
      <c r="F36" s="52"/>
      <c r="G36" s="68"/>
      <c r="H36" s="68"/>
      <c r="I36" s="52"/>
      <c r="J36" s="14"/>
    </row>
    <row r="37" spans="1:10" ht="16.5" customHeight="1" x14ac:dyDescent="0.3">
      <c r="A37" s="47"/>
      <c r="B37" s="53"/>
      <c r="C37" s="53"/>
      <c r="D37" s="54"/>
      <c r="E37" s="69"/>
      <c r="F37" s="69"/>
      <c r="G37" s="69"/>
      <c r="H37" s="69"/>
      <c r="I37" s="56"/>
      <c r="J37" s="14"/>
    </row>
    <row r="38" spans="1:10" ht="16.5" customHeight="1" x14ac:dyDescent="0.3">
      <c r="A38" s="47"/>
      <c r="B38" s="47"/>
      <c r="C38" s="53"/>
      <c r="D38" s="54"/>
      <c r="E38" s="69"/>
      <c r="F38" s="69"/>
      <c r="G38" s="69"/>
      <c r="H38" s="69"/>
      <c r="I38" s="56"/>
      <c r="J38" s="14"/>
    </row>
    <row r="39" spans="1:10" ht="16.5" customHeight="1" x14ac:dyDescent="0.3">
      <c r="A39" s="47"/>
      <c r="B39" s="53"/>
      <c r="C39" s="53"/>
      <c r="D39" s="54"/>
      <c r="E39" s="69"/>
      <c r="F39" s="69"/>
      <c r="G39" s="69"/>
      <c r="H39" s="69"/>
      <c r="I39" s="56"/>
    </row>
    <row r="40" spans="1:10" ht="16.5" customHeight="1" x14ac:dyDescent="0.3">
      <c r="A40" s="47"/>
      <c r="B40" s="47"/>
      <c r="C40" s="53"/>
      <c r="D40" s="54"/>
      <c r="E40" s="69"/>
      <c r="F40" s="69"/>
      <c r="G40" s="69"/>
      <c r="H40" s="69"/>
      <c r="I40" s="56"/>
    </row>
    <row r="41" spans="1:10" ht="16.5" customHeight="1" x14ac:dyDescent="0.3">
      <c r="A41" s="47"/>
      <c r="B41" s="53"/>
      <c r="C41" s="53"/>
      <c r="D41" s="54"/>
      <c r="E41" s="69"/>
      <c r="F41" s="69"/>
      <c r="G41" s="69"/>
      <c r="H41" s="69"/>
      <c r="I41" s="56"/>
    </row>
    <row r="42" spans="1:10" ht="16.5" customHeight="1" x14ac:dyDescent="0.3">
      <c r="A42" s="47"/>
      <c r="B42" s="47"/>
      <c r="C42" s="53"/>
      <c r="D42" s="54"/>
      <c r="E42" s="69"/>
      <c r="F42" s="69"/>
      <c r="G42" s="69"/>
      <c r="H42" s="69"/>
      <c r="I42" s="56"/>
    </row>
    <row r="43" spans="1:10" ht="26.25" x14ac:dyDescent="0.3">
      <c r="A43" s="47"/>
      <c r="B43" s="47"/>
      <c r="C43" s="47"/>
      <c r="D43" s="47"/>
      <c r="E43" s="56"/>
      <c r="F43" s="56"/>
      <c r="G43" s="56"/>
      <c r="H43" s="56"/>
      <c r="I43" s="56"/>
    </row>
    <row r="44" spans="1:10" ht="26.25" x14ac:dyDescent="0.3">
      <c r="A44" s="49"/>
      <c r="B44" s="49"/>
      <c r="C44" s="49"/>
      <c r="D44" s="50"/>
      <c r="E44" s="52"/>
      <c r="F44" s="52"/>
      <c r="G44" s="68"/>
      <c r="H44" s="68"/>
      <c r="I44" s="52"/>
    </row>
    <row r="45" spans="1:10" ht="16.5" customHeight="1" x14ac:dyDescent="0.3">
      <c r="A45" s="47"/>
      <c r="B45" s="53"/>
      <c r="C45" s="53"/>
      <c r="D45" s="54"/>
      <c r="E45" s="69"/>
      <c r="F45" s="69"/>
      <c r="G45" s="69"/>
      <c r="H45" s="69"/>
      <c r="I45" s="56"/>
      <c r="J45" s="15"/>
    </row>
    <row r="46" spans="1:10" ht="16.5" customHeight="1" x14ac:dyDescent="0.3">
      <c r="A46" s="47"/>
      <c r="B46" s="47"/>
      <c r="C46" s="53"/>
      <c r="D46" s="54"/>
      <c r="E46" s="69"/>
      <c r="F46" s="69"/>
      <c r="G46" s="69"/>
      <c r="H46" s="69"/>
      <c r="I46" s="56"/>
    </row>
    <row r="47" spans="1:10" ht="16.5" customHeight="1" x14ac:dyDescent="0.3">
      <c r="A47" s="47"/>
      <c r="B47" s="53"/>
      <c r="C47" s="53"/>
      <c r="D47" s="54"/>
      <c r="E47" s="69"/>
      <c r="F47" s="69"/>
      <c r="G47" s="69"/>
      <c r="H47" s="69"/>
      <c r="I47" s="56"/>
    </row>
    <row r="48" spans="1:10" ht="16.5" customHeight="1" x14ac:dyDescent="0.3">
      <c r="A48" s="47"/>
      <c r="B48" s="47"/>
      <c r="C48" s="53"/>
      <c r="D48" s="54"/>
      <c r="E48" s="69"/>
      <c r="F48" s="69"/>
      <c r="G48" s="69"/>
      <c r="H48" s="69"/>
      <c r="I48" s="56"/>
    </row>
    <row r="49" spans="1:9" ht="16.5" customHeight="1" x14ac:dyDescent="0.3">
      <c r="A49" s="47"/>
      <c r="B49" s="53"/>
      <c r="C49" s="53"/>
      <c r="D49" s="54"/>
      <c r="E49" s="69"/>
      <c r="F49" s="69"/>
      <c r="G49" s="69"/>
      <c r="H49" s="69"/>
      <c r="I49" s="56"/>
    </row>
    <row r="50" spans="1:9" ht="16.5" customHeight="1" x14ac:dyDescent="0.3">
      <c r="A50" s="47"/>
      <c r="B50" s="47"/>
      <c r="C50" s="53"/>
      <c r="D50" s="54"/>
      <c r="E50" s="69"/>
      <c r="F50" s="69"/>
      <c r="G50" s="69"/>
      <c r="H50" s="69"/>
      <c r="I50" s="56"/>
    </row>
    <row r="51" spans="1:9" ht="26.25" x14ac:dyDescent="0.3">
      <c r="A51" s="47"/>
      <c r="B51" s="47"/>
      <c r="C51" s="47"/>
      <c r="D51" s="47"/>
      <c r="E51" s="56"/>
      <c r="F51" s="56"/>
      <c r="G51" s="56"/>
      <c r="H51" s="56"/>
      <c r="I51" s="56"/>
    </row>
    <row r="52" spans="1:9" ht="26.25" x14ac:dyDescent="0.3">
      <c r="A52" s="49"/>
      <c r="B52" s="49"/>
      <c r="C52" s="49"/>
      <c r="D52" s="50"/>
      <c r="E52" s="52"/>
      <c r="F52" s="52"/>
      <c r="G52" s="68"/>
      <c r="H52" s="68"/>
      <c r="I52" s="52"/>
    </row>
    <row r="53" spans="1:9" ht="16.5" customHeight="1" x14ac:dyDescent="0.3">
      <c r="A53" s="47"/>
      <c r="B53" s="53"/>
      <c r="C53" s="53"/>
      <c r="D53" s="54"/>
      <c r="E53" s="69"/>
      <c r="F53" s="69"/>
      <c r="G53" s="69"/>
      <c r="H53" s="69"/>
      <c r="I53" s="56"/>
    </row>
    <row r="54" spans="1:9" ht="16.5" customHeight="1" x14ac:dyDescent="0.3">
      <c r="A54" s="47"/>
      <c r="B54" s="47"/>
      <c r="C54" s="53"/>
      <c r="D54" s="54"/>
      <c r="E54" s="69"/>
      <c r="F54" s="69"/>
      <c r="G54" s="69"/>
      <c r="H54" s="69"/>
      <c r="I54" s="56"/>
    </row>
    <row r="55" spans="1:9" ht="16.5" customHeight="1" x14ac:dyDescent="0.3">
      <c r="A55" s="47"/>
      <c r="B55" s="53"/>
      <c r="C55" s="53"/>
      <c r="D55" s="54"/>
      <c r="E55" s="69"/>
      <c r="F55" s="69"/>
      <c r="G55" s="69"/>
      <c r="H55" s="69"/>
      <c r="I55" s="56"/>
    </row>
    <row r="56" spans="1:9" ht="16.5" customHeight="1" x14ac:dyDescent="0.3">
      <c r="A56" s="47"/>
      <c r="B56" s="47"/>
      <c r="C56" s="53"/>
      <c r="D56" s="54"/>
      <c r="E56" s="69"/>
      <c r="F56" s="69"/>
      <c r="G56" s="69"/>
      <c r="H56" s="69"/>
      <c r="I56" s="56"/>
    </row>
    <row r="57" spans="1:9" ht="16.5" customHeight="1" x14ac:dyDescent="0.3">
      <c r="A57" s="47"/>
      <c r="B57" s="53"/>
      <c r="C57" s="53"/>
      <c r="D57" s="54"/>
      <c r="E57" s="69"/>
      <c r="F57" s="69"/>
      <c r="G57" s="69"/>
      <c r="H57" s="69"/>
      <c r="I57" s="56"/>
    </row>
    <row r="58" spans="1:9" ht="16.5" customHeight="1" x14ac:dyDescent="0.3">
      <c r="A58" s="47"/>
      <c r="B58" s="47"/>
      <c r="C58" s="53"/>
      <c r="D58" s="54"/>
      <c r="E58" s="69"/>
      <c r="F58" s="69"/>
      <c r="G58" s="69"/>
      <c r="H58" s="69"/>
      <c r="I58" s="56"/>
    </row>
    <row r="59" spans="1:9" ht="26.25" x14ac:dyDescent="0.3">
      <c r="A59" s="57"/>
      <c r="B59" s="57"/>
      <c r="C59" s="57"/>
      <c r="D59" s="57"/>
      <c r="E59" s="59"/>
      <c r="F59" s="59"/>
      <c r="G59" s="70"/>
      <c r="H59" s="70"/>
      <c r="I59" s="59"/>
    </row>
    <row r="60" spans="1:9" ht="26.25" x14ac:dyDescent="0.3">
      <c r="A60" s="60"/>
      <c r="B60" s="61"/>
      <c r="C60" s="61"/>
      <c r="D60" s="62"/>
      <c r="E60" s="59"/>
      <c r="F60" s="59"/>
      <c r="G60" s="70"/>
      <c r="H60" s="70"/>
      <c r="I60" s="59"/>
    </row>
    <row r="61" spans="1:9" ht="26.25" x14ac:dyDescent="0.3">
      <c r="A61" s="57"/>
      <c r="B61" s="57"/>
      <c r="C61" s="57"/>
      <c r="D61" s="57"/>
      <c r="E61" s="59"/>
      <c r="F61" s="59"/>
      <c r="G61" s="70"/>
      <c r="H61" s="70"/>
      <c r="I61" s="59"/>
    </row>
    <row r="62" spans="1:9" ht="26.25" x14ac:dyDescent="0.3">
      <c r="A62" s="57"/>
      <c r="B62" s="57"/>
      <c r="C62" s="57"/>
      <c r="D62" s="57"/>
      <c r="E62" s="59"/>
      <c r="F62" s="59"/>
      <c r="G62" s="70"/>
      <c r="H62" s="70"/>
      <c r="I62" s="59"/>
    </row>
    <row r="63" spans="1:9" ht="26.25" x14ac:dyDescent="0.3">
      <c r="A63" s="57"/>
      <c r="B63" s="57"/>
      <c r="C63" s="57"/>
      <c r="D63" s="57"/>
      <c r="E63" s="59"/>
      <c r="F63" s="59"/>
      <c r="G63" s="70"/>
      <c r="H63" s="70"/>
      <c r="I63" s="59"/>
    </row>
  </sheetData>
  <mergeCells count="16">
    <mergeCell ref="A24:I24"/>
    <mergeCell ref="A1:I1"/>
    <mergeCell ref="A2:I2"/>
    <mergeCell ref="A4:A6"/>
    <mergeCell ref="B4:B6"/>
    <mergeCell ref="A7:A9"/>
    <mergeCell ref="B7:B9"/>
    <mergeCell ref="A21:A23"/>
    <mergeCell ref="B21:B23"/>
    <mergeCell ref="A10:A12"/>
    <mergeCell ref="B10:B12"/>
    <mergeCell ref="A13:I13"/>
    <mergeCell ref="A15:A17"/>
    <mergeCell ref="B15:B17"/>
    <mergeCell ref="A18:A20"/>
    <mergeCell ref="B18:B20"/>
  </mergeCells>
  <phoneticPr fontId="2" type="noConversion"/>
  <pageMargins left="0.70866141732283472" right="0.70866141732283472" top="1.0629921259842521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1</vt:i4>
      </vt:variant>
    </vt:vector>
  </HeadingPairs>
  <TitlesOfParts>
    <vt:vector size="8" baseType="lpstr">
      <vt:lpstr>13.01월 수가</vt:lpstr>
      <vt:lpstr>13.03월 수가 </vt:lpstr>
      <vt:lpstr>14년 수가표1</vt:lpstr>
      <vt:lpstr>15년 수가표</vt:lpstr>
      <vt:lpstr>16년 수가표 </vt:lpstr>
      <vt:lpstr>Sheet1</vt:lpstr>
      <vt:lpstr>17년 수가표 </vt:lpstr>
      <vt:lpstr>'17년 수가표 '!Print_Area</vt:lpstr>
    </vt:vector>
  </TitlesOfParts>
  <Company>대한민국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한국인</dc:creator>
  <cp:lastModifiedBy>Windows 사용자</cp:lastModifiedBy>
  <cp:lastPrinted>2018-02-04T05:06:33Z</cp:lastPrinted>
  <dcterms:created xsi:type="dcterms:W3CDTF">2013-02-07T04:56:49Z</dcterms:created>
  <dcterms:modified xsi:type="dcterms:W3CDTF">2018-02-04T05:06:45Z</dcterms:modified>
</cp:coreProperties>
</file>