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filterPrivacy="1" defaultThemeVersion="124226"/>
  <xr:revisionPtr revIDLastSave="0" documentId="13_ncr:1_{050ACF13-2E5E-4EB8-8EAD-A75D0F301ED7}" xr6:coauthVersionLast="45" xr6:coauthVersionMax="45" xr10:uidLastSave="{00000000-0000-0000-0000-000000000000}"/>
  <bookViews>
    <workbookView xWindow="28680" yWindow="-120" windowWidth="19440" windowHeight="15000" activeTab="1" xr2:uid="{00000000-000D-0000-FFFF-FFFF00000000}"/>
  </bookViews>
  <sheets>
    <sheet name="예산총칙" sheetId="13" r:id="rId1"/>
    <sheet name="세입세출총괄표" sheetId="11" r:id="rId2"/>
    <sheet name="20201년당초추경 세입" sheetId="9" r:id="rId3"/>
    <sheet name="2021년당초추경 세출" sheetId="10" r:id="rId4"/>
  </sheets>
  <definedNames>
    <definedName name="_xlnm.Print_Area" localSheetId="2">'20201년당초추경 세입'!$A$1:$N$54</definedName>
    <definedName name="_xlnm.Print_Area" localSheetId="3">'2021년당초추경 세출'!$A$1:$N$109</definedName>
    <definedName name="_xlnm.Print_Area" localSheetId="1">세입세출총괄표!$A$1:$L$20</definedName>
    <definedName name="_xlnm.Print_Titles" localSheetId="3">'2021년당초추경 세출'!$6:$7</definedName>
  </definedNames>
  <calcPr calcId="181029"/>
</workbook>
</file>

<file path=xl/calcChain.xml><?xml version="1.0" encoding="utf-8"?>
<calcChain xmlns="http://schemas.openxmlformats.org/spreadsheetml/2006/main">
  <c r="E44" i="9" l="1"/>
  <c r="E49" i="9" l="1"/>
  <c r="F79" i="10"/>
  <c r="E107" i="10"/>
  <c r="F23" i="9" l="1"/>
  <c r="G79" i="10" l="1"/>
  <c r="E79" i="10" l="1"/>
  <c r="K102" i="10" l="1"/>
  <c r="G49" i="9" l="1"/>
  <c r="N41" i="10" l="1"/>
  <c r="I64" i="10" l="1"/>
  <c r="N69" i="10" l="1"/>
  <c r="G69" i="10" s="1"/>
  <c r="E18" i="9" l="1"/>
  <c r="G18" i="9"/>
  <c r="N18" i="9" l="1"/>
  <c r="G65" i="10"/>
  <c r="K95" i="10"/>
  <c r="K87" i="10"/>
  <c r="H25" i="9" l="1"/>
  <c r="J14" i="11"/>
  <c r="N103" i="10" l="1"/>
  <c r="G39" i="9" l="1"/>
  <c r="N39" i="9"/>
  <c r="G44" i="10" l="1"/>
  <c r="F44" i="10"/>
  <c r="N44" i="10"/>
  <c r="H53" i="9" l="1"/>
  <c r="K75" i="10"/>
  <c r="G54" i="9" l="1"/>
  <c r="D54" i="9" s="1"/>
  <c r="H54" i="9"/>
  <c r="L54" i="9" l="1"/>
  <c r="N73" i="10"/>
  <c r="G73" i="10" s="1"/>
  <c r="G76" i="10"/>
  <c r="E76" i="10" l="1"/>
  <c r="H107" i="10"/>
  <c r="I106" i="10"/>
  <c r="H106" i="10" s="1"/>
  <c r="J17" i="11" s="1"/>
  <c r="H65" i="10"/>
  <c r="N79" i="10"/>
  <c r="J75" i="10"/>
  <c r="I75" i="10"/>
  <c r="N76" i="10"/>
  <c r="H60" i="10"/>
  <c r="J40" i="10"/>
  <c r="N43" i="9"/>
  <c r="K38" i="9"/>
  <c r="I38" i="9"/>
  <c r="J38" i="9"/>
  <c r="F49" i="9"/>
  <c r="I48" i="9"/>
  <c r="J48" i="9"/>
  <c r="N49" i="9"/>
  <c r="N48" i="9" s="1"/>
  <c r="G44" i="9"/>
  <c r="H11" i="9"/>
  <c r="J22" i="9"/>
  <c r="H22" i="9" s="1"/>
  <c r="E10" i="11" s="1"/>
  <c r="F25" i="9"/>
  <c r="H18" i="9"/>
  <c r="I17" i="9"/>
  <c r="H17" i="9" s="1"/>
  <c r="E9" i="11" s="1"/>
  <c r="N9" i="9"/>
  <c r="G9" i="9" s="1"/>
  <c r="I8" i="10" l="1"/>
  <c r="J8" i="10"/>
  <c r="H91" i="10"/>
  <c r="N11" i="9" l="1"/>
  <c r="G11" i="9" l="1"/>
  <c r="D11" i="9" s="1"/>
  <c r="L11" i="9" s="1"/>
  <c r="N8" i="9"/>
  <c r="H31" i="9"/>
  <c r="N31" i="9"/>
  <c r="G31" i="9" l="1"/>
  <c r="D31" i="9" s="1"/>
  <c r="L31" i="9" s="1"/>
  <c r="H85" i="10"/>
  <c r="H83" i="10"/>
  <c r="H79" i="10"/>
  <c r="N60" i="10"/>
  <c r="G60" i="10" s="1"/>
  <c r="H54" i="10" l="1"/>
  <c r="N54" i="10" l="1"/>
  <c r="G54" i="10" l="1"/>
  <c r="D54" i="10" s="1"/>
  <c r="L54" i="10" s="1"/>
  <c r="H69" i="10" l="1"/>
  <c r="G53" i="9" l="1"/>
  <c r="H38" i="9"/>
  <c r="H102" i="10"/>
  <c r="H87" i="10"/>
  <c r="H75" i="10"/>
  <c r="K64" i="10"/>
  <c r="K48" i="9"/>
  <c r="K27" i="9"/>
  <c r="K8" i="9"/>
  <c r="H8" i="9" s="1"/>
  <c r="E6" i="11" s="1"/>
  <c r="H64" i="10" l="1"/>
  <c r="H48" i="9"/>
  <c r="K40" i="10" l="1"/>
  <c r="H40" i="10" s="1"/>
  <c r="K9" i="10"/>
  <c r="K31" i="10"/>
  <c r="K8" i="10" l="1"/>
  <c r="H8" i="10" s="1"/>
  <c r="H9" i="10"/>
  <c r="J6" i="11" s="1"/>
  <c r="D23" i="9" l="1"/>
  <c r="D18" i="9"/>
  <c r="L18" i="9" s="1"/>
  <c r="N17" i="10"/>
  <c r="G17" i="10" s="1"/>
  <c r="H31" i="10"/>
  <c r="H26" i="10"/>
  <c r="H23" i="10"/>
  <c r="H17" i="10"/>
  <c r="H10" i="10"/>
  <c r="N10" i="10"/>
  <c r="G10" i="10" s="1"/>
  <c r="H49" i="9"/>
  <c r="H44" i="9"/>
  <c r="H39" i="9"/>
  <c r="H28" i="9"/>
  <c r="H14" i="9"/>
  <c r="H9" i="9"/>
  <c r="H103" i="10"/>
  <c r="H88" i="10"/>
  <c r="H76" i="10"/>
  <c r="H73" i="10"/>
  <c r="H57" i="10"/>
  <c r="H48" i="10"/>
  <c r="H44" i="10"/>
  <c r="H41" i="10"/>
  <c r="H37" i="10"/>
  <c r="H34" i="10"/>
  <c r="H32" i="10"/>
  <c r="J16" i="11" l="1"/>
  <c r="J12" i="11"/>
  <c r="J11" i="11"/>
  <c r="J10" i="11"/>
  <c r="J9" i="11"/>
  <c r="J7" i="11"/>
  <c r="J5" i="11"/>
  <c r="N88" i="10" l="1"/>
  <c r="L47" i="9"/>
  <c r="D39" i="9"/>
  <c r="G38" i="9"/>
  <c r="H46" i="9"/>
  <c r="K43" i="9"/>
  <c r="K7" i="9" s="1"/>
  <c r="J43" i="9"/>
  <c r="J7" i="9" s="1"/>
  <c r="I43" i="9"/>
  <c r="I7" i="9" s="1"/>
  <c r="H41" i="9"/>
  <c r="H36" i="9"/>
  <c r="H34" i="9"/>
  <c r="K33" i="9"/>
  <c r="J33" i="9"/>
  <c r="I33" i="9"/>
  <c r="J27" i="9"/>
  <c r="I27" i="9"/>
  <c r="G88" i="10" l="1"/>
  <c r="N87" i="10"/>
  <c r="H7" i="9"/>
  <c r="E5" i="11" s="1"/>
  <c r="H27" i="9"/>
  <c r="E11" i="11" s="1"/>
  <c r="G41" i="10"/>
  <c r="H43" i="9"/>
  <c r="E14" i="11" s="1"/>
  <c r="H33" i="9"/>
  <c r="E15" i="11"/>
  <c r="E13" i="11"/>
  <c r="J13" i="11"/>
  <c r="N28" i="9"/>
  <c r="G28" i="9" s="1"/>
  <c r="N57" i="10"/>
  <c r="G92" i="10"/>
  <c r="N34" i="10"/>
  <c r="G34" i="10" s="1"/>
  <c r="I15" i="11"/>
  <c r="N27" i="9" l="1"/>
  <c r="J19" i="11"/>
  <c r="I19" i="11"/>
  <c r="J18" i="11"/>
  <c r="I18" i="11"/>
  <c r="D12" i="11"/>
  <c r="D8" i="11"/>
  <c r="N107" i="10"/>
  <c r="G106" i="10"/>
  <c r="F106" i="10"/>
  <c r="G103" i="10"/>
  <c r="F102" i="10"/>
  <c r="E102" i="10"/>
  <c r="N99" i="10"/>
  <c r="N98" i="10" s="1"/>
  <c r="D99" i="10"/>
  <c r="G98" i="10"/>
  <c r="F98" i="10"/>
  <c r="E98" i="10"/>
  <c r="F95" i="10"/>
  <c r="E95" i="10"/>
  <c r="N91" i="10"/>
  <c r="G91" i="10" s="1"/>
  <c r="D92" i="10"/>
  <c r="F91" i="10"/>
  <c r="E91" i="10"/>
  <c r="D88" i="10"/>
  <c r="L88" i="10" s="1"/>
  <c r="F87" i="10"/>
  <c r="E87" i="10"/>
  <c r="N85" i="10"/>
  <c r="G85" i="10" s="1"/>
  <c r="D85" i="10" s="1"/>
  <c r="N83" i="10"/>
  <c r="D79" i="10"/>
  <c r="L79" i="10" s="1"/>
  <c r="F75" i="10"/>
  <c r="E75" i="10"/>
  <c r="D73" i="10"/>
  <c r="L73" i="10" s="1"/>
  <c r="D69" i="10"/>
  <c r="L69" i="10" s="1"/>
  <c r="D65" i="10"/>
  <c r="L65" i="10" s="1"/>
  <c r="F64" i="10"/>
  <c r="E64" i="10"/>
  <c r="D60" i="10"/>
  <c r="L60" i="10" s="1"/>
  <c r="D57" i="10"/>
  <c r="N48" i="10"/>
  <c r="G48" i="10" s="1"/>
  <c r="D41" i="10"/>
  <c r="L41" i="10" s="1"/>
  <c r="F40" i="10"/>
  <c r="E40" i="10"/>
  <c r="N37" i="10"/>
  <c r="G37" i="10" s="1"/>
  <c r="D34" i="10"/>
  <c r="L34" i="10" s="1"/>
  <c r="N32" i="10"/>
  <c r="M31" i="10"/>
  <c r="F31" i="10"/>
  <c r="E31" i="10"/>
  <c r="N23" i="10"/>
  <c r="D17" i="10"/>
  <c r="L17" i="10" s="1"/>
  <c r="D10" i="10"/>
  <c r="L10" i="10" s="1"/>
  <c r="F9" i="10"/>
  <c r="E9" i="10"/>
  <c r="D53" i="9"/>
  <c r="L53" i="9" s="1"/>
  <c r="D49" i="9"/>
  <c r="L49" i="9" s="1"/>
  <c r="F48" i="9"/>
  <c r="E48" i="9"/>
  <c r="D46" i="9"/>
  <c r="L46" i="9" s="1"/>
  <c r="D44" i="9"/>
  <c r="L44" i="9" s="1"/>
  <c r="G43" i="9"/>
  <c r="E43" i="9"/>
  <c r="N41" i="9"/>
  <c r="N38" i="9" s="1"/>
  <c r="E38" i="9"/>
  <c r="N36" i="9"/>
  <c r="N33" i="9" s="1"/>
  <c r="D36" i="9"/>
  <c r="D34" i="9"/>
  <c r="G33" i="9"/>
  <c r="F33" i="9"/>
  <c r="E33" i="9"/>
  <c r="F27" i="9"/>
  <c r="E27" i="9"/>
  <c r="D25" i="9"/>
  <c r="L25" i="9" s="1"/>
  <c r="N22" i="9"/>
  <c r="G22" i="9"/>
  <c r="F22" i="9"/>
  <c r="E22" i="9"/>
  <c r="N17" i="9"/>
  <c r="G17" i="9"/>
  <c r="F17" i="9"/>
  <c r="E17" i="9"/>
  <c r="D14" i="9"/>
  <c r="N13" i="9"/>
  <c r="G13" i="9"/>
  <c r="F13" i="9"/>
  <c r="E13" i="9"/>
  <c r="F8" i="9"/>
  <c r="E8" i="9"/>
  <c r="G83" i="10" l="1"/>
  <c r="D83" i="10" s="1"/>
  <c r="L83" i="10" s="1"/>
  <c r="L85" i="10" s="1"/>
  <c r="N75" i="10"/>
  <c r="N106" i="10"/>
  <c r="G75" i="10"/>
  <c r="D75" i="10" s="1"/>
  <c r="F43" i="9"/>
  <c r="D43" i="9" s="1"/>
  <c r="F41" i="9"/>
  <c r="G32" i="10"/>
  <c r="D32" i="10" s="1"/>
  <c r="L32" i="10" s="1"/>
  <c r="N31" i="10"/>
  <c r="G48" i="9"/>
  <c r="D48" i="9" s="1"/>
  <c r="G23" i="10"/>
  <c r="D23" i="10" s="1"/>
  <c r="L23" i="10" s="1"/>
  <c r="N102" i="10"/>
  <c r="G64" i="10"/>
  <c r="D64" i="10" s="1"/>
  <c r="D48" i="10"/>
  <c r="L48" i="10" s="1"/>
  <c r="D37" i="10"/>
  <c r="L37" i="10" s="1"/>
  <c r="D28" i="9"/>
  <c r="L28" i="9" s="1"/>
  <c r="G27" i="9"/>
  <c r="D27" i="9" s="1"/>
  <c r="D11" i="11" s="1"/>
  <c r="D76" i="10"/>
  <c r="L76" i="10" s="1"/>
  <c r="N64" i="10"/>
  <c r="D17" i="9"/>
  <c r="D13" i="9"/>
  <c r="L13" i="9" s="1"/>
  <c r="D33" i="9"/>
  <c r="L33" i="9" s="1"/>
  <c r="E7" i="9"/>
  <c r="F8" i="10"/>
  <c r="D91" i="10"/>
  <c r="I13" i="11" s="1"/>
  <c r="L57" i="10"/>
  <c r="D98" i="10"/>
  <c r="D22" i="9"/>
  <c r="D107" i="10" l="1"/>
  <c r="L107" i="10" s="1"/>
  <c r="E106" i="10"/>
  <c r="L22" i="9"/>
  <c r="D10" i="11"/>
  <c r="F10" i="11" s="1"/>
  <c r="L17" i="9"/>
  <c r="D9" i="11"/>
  <c r="F9" i="11" s="1"/>
  <c r="I11" i="11"/>
  <c r="K11" i="11" s="1"/>
  <c r="L75" i="10"/>
  <c r="D41" i="9"/>
  <c r="L41" i="9" s="1"/>
  <c r="F38" i="9"/>
  <c r="G102" i="10"/>
  <c r="D102" i="10" s="1"/>
  <c r="D103" i="10"/>
  <c r="L103" i="10" s="1"/>
  <c r="G31" i="10"/>
  <c r="D31" i="10" s="1"/>
  <c r="I7" i="11" s="1"/>
  <c r="K7" i="11" s="1"/>
  <c r="D15" i="11"/>
  <c r="L48" i="9"/>
  <c r="D14" i="11"/>
  <c r="F14" i="11" s="1"/>
  <c r="L43" i="9"/>
  <c r="F11" i="11"/>
  <c r="L27" i="9"/>
  <c r="N7" i="9"/>
  <c r="L64" i="10"/>
  <c r="I10" i="11"/>
  <c r="K10" i="11" s="1"/>
  <c r="F15" i="11" l="1"/>
  <c r="L102" i="10"/>
  <c r="I16" i="11"/>
  <c r="K16" i="11" s="1"/>
  <c r="D106" i="10"/>
  <c r="I17" i="11" s="1"/>
  <c r="K17" i="11" s="1"/>
  <c r="E8" i="10"/>
  <c r="F7" i="9"/>
  <c r="D38" i="9"/>
  <c r="L38" i="9" s="1"/>
  <c r="L31" i="10"/>
  <c r="D9" i="9"/>
  <c r="L9" i="9" s="1"/>
  <c r="G8" i="9"/>
  <c r="G87" i="10"/>
  <c r="D13" i="11" l="1"/>
  <c r="F13" i="11" s="1"/>
  <c r="D8" i="9"/>
  <c r="G7" i="9"/>
  <c r="D87" i="10"/>
  <c r="I12" i="11" s="1"/>
  <c r="K12" i="11" s="1"/>
  <c r="L8" i="9" l="1"/>
  <c r="D6" i="11"/>
  <c r="D5" i="11" s="1"/>
  <c r="D7" i="9"/>
  <c r="L87" i="10"/>
  <c r="L7" i="9" l="1"/>
  <c r="F6" i="11"/>
  <c r="F5" i="11"/>
  <c r="N26" i="10"/>
  <c r="N9" i="10" s="1"/>
  <c r="G26" i="10" l="1"/>
  <c r="G9" i="10" l="1"/>
  <c r="D26" i="10"/>
  <c r="L26" i="10" s="1"/>
  <c r="D9" i="10" l="1"/>
  <c r="I6" i="11" s="1"/>
  <c r="L9" i="10" l="1"/>
  <c r="K6" i="11"/>
  <c r="N40" i="10"/>
  <c r="D44" i="10"/>
  <c r="L44" i="10" s="1"/>
  <c r="G40" i="10" l="1"/>
  <c r="D40" i="10" l="1"/>
  <c r="I9" i="11" l="1"/>
  <c r="K9" i="11" s="1"/>
  <c r="L40" i="10"/>
  <c r="N95" i="10"/>
  <c r="N8" i="10" s="1"/>
  <c r="G96" i="10"/>
  <c r="D96" i="10" s="1"/>
  <c r="L96" i="10" s="1"/>
  <c r="G95" i="10" l="1"/>
  <c r="G8" i="10" l="1"/>
  <c r="D95" i="10"/>
  <c r="D8" i="10" l="1"/>
  <c r="L8" i="10" s="1"/>
  <c r="I14" i="11"/>
  <c r="K14" i="11" s="1"/>
  <c r="G5" i="10" l="1"/>
  <c r="I5" i="11"/>
  <c r="L5" i="11" s="1"/>
  <c r="K5" i="11" l="1"/>
</calcChain>
</file>

<file path=xl/sharedStrings.xml><?xml version="1.0" encoding="utf-8"?>
<sst xmlns="http://schemas.openxmlformats.org/spreadsheetml/2006/main" count="391" uniqueCount="275">
  <si>
    <t>관</t>
    <phoneticPr fontId="2" type="noConversion"/>
  </si>
  <si>
    <t xml:space="preserve">항 </t>
    <phoneticPr fontId="2" type="noConversion"/>
  </si>
  <si>
    <t>목</t>
    <phoneticPr fontId="2" type="noConversion"/>
  </si>
  <si>
    <t>예산액</t>
    <phoneticPr fontId="2" type="noConversion"/>
  </si>
  <si>
    <t>보조금</t>
    <phoneticPr fontId="2" type="noConversion"/>
  </si>
  <si>
    <t>자부담</t>
    <phoneticPr fontId="2" type="noConversion"/>
  </si>
  <si>
    <t>산출기초</t>
    <phoneticPr fontId="2" type="noConversion"/>
  </si>
  <si>
    <t>총  계</t>
    <phoneticPr fontId="2" type="noConversion"/>
  </si>
  <si>
    <t>과   목</t>
    <phoneticPr fontId="2" type="noConversion"/>
  </si>
  <si>
    <t>소 계</t>
    <phoneticPr fontId="2" type="noConversion"/>
  </si>
  <si>
    <t>01       사무비</t>
    <phoneticPr fontId="2" type="noConversion"/>
  </si>
  <si>
    <t>02        재산    조성비</t>
    <phoneticPr fontId="2" type="noConversion"/>
  </si>
  <si>
    <t>131 
여비</t>
    <phoneticPr fontId="2" type="noConversion"/>
  </si>
  <si>
    <t>03
사업비</t>
    <phoneticPr fontId="2" type="noConversion"/>
  </si>
  <si>
    <t>소계</t>
    <phoneticPr fontId="2" type="noConversion"/>
  </si>
  <si>
    <t>211 
시설비</t>
    <phoneticPr fontId="2" type="noConversion"/>
  </si>
  <si>
    <t>212
자산취득비</t>
    <phoneticPr fontId="2" type="noConversion"/>
  </si>
  <si>
    <t>132
수용비및수수료</t>
    <phoneticPr fontId="2" type="noConversion"/>
  </si>
  <si>
    <t xml:space="preserve">  </t>
    <phoneticPr fontId="2" type="noConversion"/>
  </si>
  <si>
    <t>04      전출금</t>
    <phoneticPr fontId="2" type="noConversion"/>
  </si>
  <si>
    <t>12        
업무    
추진비</t>
    <phoneticPr fontId="2" type="noConversion"/>
  </si>
  <si>
    <t>21       
시설비</t>
    <phoneticPr fontId="2" type="noConversion"/>
  </si>
  <si>
    <t>41      
전출금</t>
    <phoneticPr fontId="2" type="noConversion"/>
  </si>
  <si>
    <t>511    
지정후원금</t>
    <phoneticPr fontId="2" type="noConversion"/>
  </si>
  <si>
    <t>512  
비지정후원금</t>
    <phoneticPr fontId="2" type="noConversion"/>
  </si>
  <si>
    <t>41
보조금
수입</t>
    <phoneticPr fontId="2" type="noConversion"/>
  </si>
  <si>
    <t>후원금</t>
    <phoneticPr fontId="2" type="noConversion"/>
  </si>
  <si>
    <t>123
회의비</t>
    <phoneticPr fontId="2" type="noConversion"/>
  </si>
  <si>
    <t>06
상환금</t>
    <phoneticPr fontId="2" type="noConversion"/>
  </si>
  <si>
    <t>05      
과년도
지출</t>
    <phoneticPr fontId="2" type="noConversion"/>
  </si>
  <si>
    <t>04
보조금 
수입</t>
    <phoneticPr fontId="2" type="noConversion"/>
  </si>
  <si>
    <t xml:space="preserve">05 
후원금 
수입      </t>
    <phoneticPr fontId="2" type="noConversion"/>
  </si>
  <si>
    <t>51       
후원금 
수입</t>
    <phoneticPr fontId="2" type="noConversion"/>
  </si>
  <si>
    <t>과년도지출</t>
    <phoneticPr fontId="2" type="noConversion"/>
  </si>
  <si>
    <t>사회보험
부담비용</t>
    <phoneticPr fontId="2" type="noConversion"/>
  </si>
  <si>
    <t>41 보조금수입</t>
    <phoneticPr fontId="2" type="noConversion"/>
  </si>
  <si>
    <t>11 인건비</t>
    <phoneticPr fontId="2" type="noConversion"/>
  </si>
  <si>
    <t>51 후원금수입</t>
    <phoneticPr fontId="2" type="noConversion"/>
  </si>
  <si>
    <t>12 업무추진비</t>
    <phoneticPr fontId="2" type="noConversion"/>
  </si>
  <si>
    <t>13 운영비</t>
    <phoneticPr fontId="2" type="noConversion"/>
  </si>
  <si>
    <t>21 시설비</t>
    <phoneticPr fontId="2" type="noConversion"/>
  </si>
  <si>
    <t>41 전출금</t>
    <phoneticPr fontId="2" type="noConversion"/>
  </si>
  <si>
    <t>05 과년도지출</t>
    <phoneticPr fontId="2" type="noConversion"/>
  </si>
  <si>
    <t>61 부채상환금</t>
    <phoneticPr fontId="2" type="noConversion"/>
  </si>
  <si>
    <t>71 잡지출</t>
    <phoneticPr fontId="2" type="noConversion"/>
  </si>
  <si>
    <t xml:space="preserve"> </t>
    <phoneticPr fontId="2" type="noConversion"/>
  </si>
  <si>
    <t>원금상환금</t>
    <phoneticPr fontId="2" type="noConversion"/>
  </si>
  <si>
    <t>13       
운영비</t>
    <phoneticPr fontId="2" type="noConversion"/>
  </si>
  <si>
    <t>*비지정후원금</t>
    <phoneticPr fontId="2" type="noConversion"/>
  </si>
  <si>
    <t xml:space="preserve"> *기타예금이자수입</t>
    <phoneticPr fontId="2" type="noConversion"/>
  </si>
  <si>
    <t>차량비</t>
    <phoneticPr fontId="2" type="noConversion"/>
  </si>
  <si>
    <t>61       
부채
상환금</t>
    <phoneticPr fontId="2" type="noConversion"/>
  </si>
  <si>
    <t>07
잡지출</t>
    <phoneticPr fontId="2" type="noConversion"/>
  </si>
  <si>
    <t>71
잡지출</t>
    <phoneticPr fontId="2" type="noConversion"/>
  </si>
  <si>
    <t xml:space="preserve">711
잡지출
 </t>
    <phoneticPr fontId="2" type="noConversion"/>
  </si>
  <si>
    <t>증감</t>
    <phoneticPr fontId="2" type="noConversion"/>
  </si>
  <si>
    <t xml:space="preserve">                                                    ( 단위 :원 )</t>
    <phoneticPr fontId="2" type="noConversion"/>
  </si>
  <si>
    <t>( 단위 : 원 )</t>
    <phoneticPr fontId="2" type="noConversion"/>
  </si>
  <si>
    <t>*전년도 이월금(후원금)</t>
    <phoneticPr fontId="2" type="noConversion"/>
  </si>
  <si>
    <t>311
생계비</t>
    <phoneticPr fontId="2" type="noConversion"/>
  </si>
  <si>
    <t>312
수용기관경비</t>
    <phoneticPr fontId="2" type="noConversion"/>
  </si>
  <si>
    <t>314
의료비</t>
    <phoneticPr fontId="2" type="noConversion"/>
  </si>
  <si>
    <t>315
장의비</t>
    <phoneticPr fontId="2" type="noConversion"/>
  </si>
  <si>
    <t>11
입소비용
수입</t>
    <phoneticPr fontId="2" type="noConversion"/>
  </si>
  <si>
    <t>01
입소자
부담금
수입</t>
    <phoneticPr fontId="2" type="noConversion"/>
  </si>
  <si>
    <t>413
시군구보조금
수입</t>
    <phoneticPr fontId="2" type="noConversion"/>
  </si>
  <si>
    <t>06
요양
급여
수입</t>
    <phoneticPr fontId="2" type="noConversion"/>
  </si>
  <si>
    <t>61
요양급여
수입</t>
    <phoneticPr fontId="2" type="noConversion"/>
  </si>
  <si>
    <t>611
장기요양급여
수입</t>
    <phoneticPr fontId="2" type="noConversion"/>
  </si>
  <si>
    <t>07
차입금</t>
    <phoneticPr fontId="2" type="noConversion"/>
  </si>
  <si>
    <t>71 
차입금</t>
    <phoneticPr fontId="2" type="noConversion"/>
  </si>
  <si>
    <t>711
금융기관차입</t>
    <phoneticPr fontId="2" type="noConversion"/>
  </si>
  <si>
    <t>712 
기타차입금</t>
    <phoneticPr fontId="2" type="noConversion"/>
  </si>
  <si>
    <t>08 
전입금</t>
    <phoneticPr fontId="2" type="noConversion"/>
  </si>
  <si>
    <t>81 
전입금</t>
    <phoneticPr fontId="2" type="noConversion"/>
  </si>
  <si>
    <t>811 
전입금</t>
    <phoneticPr fontId="2" type="noConversion"/>
  </si>
  <si>
    <t>09 
이월금</t>
    <phoneticPr fontId="2" type="noConversion"/>
  </si>
  <si>
    <t>91 
이월금</t>
    <phoneticPr fontId="2" type="noConversion"/>
  </si>
  <si>
    <t>911  
전년도이월금</t>
    <phoneticPr fontId="2" type="noConversion"/>
  </si>
  <si>
    <t>912  
전년도이월금
(후원금)</t>
    <phoneticPr fontId="2" type="noConversion"/>
  </si>
  <si>
    <t>10
잡수입</t>
    <phoneticPr fontId="2" type="noConversion"/>
  </si>
  <si>
    <t>101  
잡수입</t>
    <phoneticPr fontId="2" type="noConversion"/>
  </si>
  <si>
    <t>1012
기타예금이자수입</t>
    <phoneticPr fontId="2" type="noConversion"/>
  </si>
  <si>
    <t>*경상보조금수입</t>
    <phoneticPr fontId="2" type="noConversion"/>
  </si>
  <si>
    <t>*장기요양수가수입</t>
    <phoneticPr fontId="2" type="noConversion"/>
  </si>
  <si>
    <t>세          입</t>
    <phoneticPr fontId="2" type="noConversion"/>
  </si>
  <si>
    <t>세       출</t>
    <phoneticPr fontId="2" type="noConversion"/>
  </si>
  <si>
    <t>항</t>
    <phoneticPr fontId="2" type="noConversion"/>
  </si>
  <si>
    <t>증감(▲/▽)</t>
    <phoneticPr fontId="2" type="noConversion"/>
  </si>
  <si>
    <t>총     계</t>
    <phoneticPr fontId="2" type="noConversion"/>
  </si>
  <si>
    <t>01
사무비</t>
    <phoneticPr fontId="2" type="noConversion"/>
  </si>
  <si>
    <t>04
보조금수입</t>
    <phoneticPr fontId="2" type="noConversion"/>
  </si>
  <si>
    <r>
      <t>05
후원금수입</t>
    </r>
    <r>
      <rPr>
        <b/>
        <sz val="9"/>
        <rFont val="굴림체"/>
        <family val="3"/>
        <charset val="129"/>
      </rPr>
      <t/>
    </r>
    <phoneticPr fontId="2" type="noConversion"/>
  </si>
  <si>
    <r>
      <t xml:space="preserve">06
</t>
    </r>
    <r>
      <rPr>
        <b/>
        <sz val="10"/>
        <rFont val="굴림체"/>
        <family val="3"/>
        <charset val="129"/>
      </rPr>
      <t>요양급여수입</t>
    </r>
    <phoneticPr fontId="2" type="noConversion"/>
  </si>
  <si>
    <t>61 요양급여수입</t>
    <phoneticPr fontId="2" type="noConversion"/>
  </si>
  <si>
    <t>02
재산조성비</t>
    <phoneticPr fontId="2" type="noConversion"/>
  </si>
  <si>
    <t>71 차입금</t>
    <phoneticPr fontId="2" type="noConversion"/>
  </si>
  <si>
    <t>31 운영비</t>
    <phoneticPr fontId="2" type="noConversion"/>
  </si>
  <si>
    <t>08
전입금</t>
    <phoneticPr fontId="2" type="noConversion"/>
  </si>
  <si>
    <t>33 일반사업비</t>
    <phoneticPr fontId="2" type="noConversion"/>
  </si>
  <si>
    <t>09
이월금</t>
    <phoneticPr fontId="2" type="noConversion"/>
  </si>
  <si>
    <t>91 이월금</t>
    <phoneticPr fontId="2" type="noConversion"/>
  </si>
  <si>
    <t>04
전출금</t>
    <phoneticPr fontId="2" type="noConversion"/>
  </si>
  <si>
    <t>101 잡수입</t>
    <phoneticPr fontId="2" type="noConversion"/>
  </si>
  <si>
    <t>05
과년도지출</t>
    <phoneticPr fontId="2" type="noConversion"/>
  </si>
  <si>
    <t>10
운영충당적립금</t>
  </si>
  <si>
    <t>92 운영충당적립금</t>
  </si>
  <si>
    <t>10
준비금</t>
    <phoneticPr fontId="2" type="noConversion"/>
  </si>
  <si>
    <t>101 환경개선준비금</t>
    <phoneticPr fontId="2" type="noConversion"/>
  </si>
  <si>
    <t>03
과년도
수입</t>
    <phoneticPr fontId="2" type="noConversion"/>
  </si>
  <si>
    <t>31
과년도
수입</t>
    <phoneticPr fontId="2" type="noConversion"/>
  </si>
  <si>
    <t>311
과년도
수입</t>
    <phoneticPr fontId="2" type="noConversion"/>
  </si>
  <si>
    <t>08
예비비 및 기타</t>
    <phoneticPr fontId="2" type="noConversion"/>
  </si>
  <si>
    <t>81
예비비
및기타</t>
    <phoneticPr fontId="2" type="noConversion"/>
  </si>
  <si>
    <t xml:space="preserve">812
반환금
 </t>
    <phoneticPr fontId="2" type="noConversion"/>
  </si>
  <si>
    <t>03
과년도수입</t>
    <phoneticPr fontId="2" type="noConversion"/>
  </si>
  <si>
    <t>31 과년도수입</t>
    <phoneticPr fontId="2" type="noConversion"/>
  </si>
  <si>
    <r>
      <t xml:space="preserve">08
</t>
    </r>
    <r>
      <rPr>
        <b/>
        <sz val="9"/>
        <rFont val="굴림체"/>
        <family val="3"/>
        <charset val="129"/>
      </rPr>
      <t>예비비및기타</t>
    </r>
    <phoneticPr fontId="2" type="noConversion"/>
  </si>
  <si>
    <t>81 예비비및기타</t>
    <phoneticPr fontId="2" type="noConversion"/>
  </si>
  <si>
    <t xml:space="preserve">    </t>
    <phoneticPr fontId="2" type="noConversion"/>
  </si>
  <si>
    <t xml:space="preserve">   </t>
    <phoneticPr fontId="2" type="noConversion"/>
  </si>
  <si>
    <t>31
운영비</t>
    <phoneticPr fontId="2" type="noConversion"/>
  </si>
  <si>
    <t xml:space="preserve">111
급여
</t>
    <phoneticPr fontId="2" type="noConversion"/>
  </si>
  <si>
    <t>(단위:원)</t>
    <phoneticPr fontId="2" type="noConversion"/>
  </si>
  <si>
    <t>11
인건비</t>
    <phoneticPr fontId="2" type="noConversion"/>
  </si>
  <si>
    <t>증감(▲/▽)</t>
    <phoneticPr fontId="2" type="noConversion"/>
  </si>
  <si>
    <t xml:space="preserve">                 -</t>
  </si>
  <si>
    <t xml:space="preserve">                  -</t>
  </si>
  <si>
    <t xml:space="preserve">                    -</t>
  </si>
  <si>
    <t xml:space="preserve">                         -</t>
  </si>
  <si>
    <t xml:space="preserve">                     -</t>
  </si>
  <si>
    <t xml:space="preserve">                       -</t>
  </si>
  <si>
    <t xml:space="preserve">   </t>
  </si>
  <si>
    <t xml:space="preserve">               -</t>
  </si>
  <si>
    <t>퇴직금 및
퇴직적립금</t>
    <phoneticPr fontId="2" type="noConversion"/>
  </si>
  <si>
    <t>-</t>
    <phoneticPr fontId="2" type="noConversion"/>
  </si>
  <si>
    <t xml:space="preserve">                  -</t>
    <phoneticPr fontId="2" type="noConversion"/>
  </si>
  <si>
    <t xml:space="preserve">                     -</t>
    <phoneticPr fontId="2" type="noConversion"/>
  </si>
  <si>
    <t xml:space="preserve">                 -</t>
    <phoneticPr fontId="2" type="noConversion"/>
  </si>
  <si>
    <t xml:space="preserve">                -</t>
    <phoneticPr fontId="2" type="noConversion"/>
  </si>
  <si>
    <t>* 잡지출                                               계</t>
    <phoneticPr fontId="2" type="noConversion"/>
  </si>
  <si>
    <t>-</t>
    <phoneticPr fontId="2" type="noConversion"/>
  </si>
  <si>
    <t>81 전입금</t>
    <phoneticPr fontId="2" type="noConversion"/>
  </si>
  <si>
    <t>11 입소(이용)
비용수입</t>
    <phoneticPr fontId="2" type="noConversion"/>
  </si>
  <si>
    <t>11
적립금 및 준비금(특별회계)</t>
    <phoneticPr fontId="2" type="noConversion"/>
  </si>
  <si>
    <t>111 운영충당 적립금 및 환경개선준비금</t>
    <phoneticPr fontId="2" type="noConversion"/>
  </si>
  <si>
    <t>01
입소자
(이용자)
부담금수입</t>
    <phoneticPr fontId="2" type="noConversion"/>
  </si>
  <si>
    <t>02
사업수입</t>
    <phoneticPr fontId="2" type="noConversion"/>
  </si>
  <si>
    <t>21 사업수입</t>
    <phoneticPr fontId="2" type="noConversion"/>
  </si>
  <si>
    <t>-</t>
    <phoneticPr fontId="2" type="noConversion"/>
  </si>
  <si>
    <t>112
각종수당</t>
    <phoneticPr fontId="2" type="noConversion"/>
  </si>
  <si>
    <t>133
공공요금 및
제세공과금</t>
    <phoneticPr fontId="2" type="noConversion"/>
  </si>
  <si>
    <t>임차료</t>
    <phoneticPr fontId="2" type="noConversion"/>
  </si>
  <si>
    <t>213
시설장비유지비</t>
    <phoneticPr fontId="2" type="noConversion"/>
  </si>
  <si>
    <t>51      
과년도</t>
    <phoneticPr fontId="2" type="noConversion"/>
  </si>
  <si>
    <t>331
프로그램
사업비</t>
    <phoneticPr fontId="2" type="noConversion"/>
  </si>
  <si>
    <t>411               
기타전출금</t>
    <phoneticPr fontId="2" type="noConversion"/>
  </si>
  <si>
    <t>137
기타운영비</t>
    <phoneticPr fontId="2" type="noConversion"/>
  </si>
  <si>
    <t xml:space="preserve"> * 기타운영비                                        계</t>
    <phoneticPr fontId="2" type="noConversion"/>
  </si>
  <si>
    <t>612
가산금 수입</t>
    <phoneticPr fontId="2" type="noConversion"/>
  </si>
  <si>
    <r>
      <t xml:space="preserve">* 회의비                                               </t>
    </r>
    <r>
      <rPr>
        <u/>
        <sz val="9"/>
        <color indexed="8"/>
        <rFont val="돋움"/>
        <family val="3"/>
        <charset val="129"/>
      </rPr>
      <t>계</t>
    </r>
    <phoneticPr fontId="2" type="noConversion"/>
  </si>
  <si>
    <r>
      <t xml:space="preserve">* 공공요금, 제세공과금                           </t>
    </r>
    <r>
      <rPr>
        <u/>
        <sz val="9"/>
        <color indexed="8"/>
        <rFont val="돋움"/>
        <family val="3"/>
        <charset val="129"/>
      </rPr>
      <t>계</t>
    </r>
    <phoneticPr fontId="2" type="noConversion"/>
  </si>
  <si>
    <t xml:space="preserve"> * 생계비                                              계</t>
    <phoneticPr fontId="2" type="noConversion"/>
  </si>
  <si>
    <t xml:space="preserve"> * 의료비                                              계</t>
    <phoneticPr fontId="2" type="noConversion"/>
  </si>
  <si>
    <t xml:space="preserve"> * 장의비                                              계</t>
    <phoneticPr fontId="2" type="noConversion"/>
  </si>
  <si>
    <r>
      <t xml:space="preserve">* 수용비 및 수수료                                 </t>
    </r>
    <r>
      <rPr>
        <u/>
        <sz val="9"/>
        <color indexed="8"/>
        <rFont val="돋움"/>
        <family val="3"/>
        <charset val="129"/>
      </rPr>
      <t>계</t>
    </r>
    <phoneticPr fontId="2" type="noConversion"/>
  </si>
  <si>
    <r>
      <t xml:space="preserve">* 직책보조비                                         </t>
    </r>
    <r>
      <rPr>
        <u/>
        <sz val="9"/>
        <rFont val="돋움"/>
        <family val="3"/>
        <charset val="129"/>
      </rPr>
      <t>계</t>
    </r>
    <phoneticPr fontId="2" type="noConversion"/>
  </si>
  <si>
    <t xml:space="preserve">* 사회보험부담비용                               계       </t>
    <phoneticPr fontId="2" type="noConversion"/>
  </si>
  <si>
    <t>* 퇴직적립금(1/12)                               계</t>
    <phoneticPr fontId="2" type="noConversion"/>
  </si>
  <si>
    <t>121
기관운영비</t>
    <phoneticPr fontId="2" type="noConversion"/>
  </si>
  <si>
    <t>122
 직책보조비</t>
    <phoneticPr fontId="2" type="noConversion"/>
  </si>
  <si>
    <t>113
식재료비수입</t>
    <phoneticPr fontId="2" type="noConversion"/>
  </si>
  <si>
    <t>112
본인부담금
수입</t>
    <phoneticPr fontId="2" type="noConversion"/>
  </si>
  <si>
    <t>*식재료비수입</t>
    <phoneticPr fontId="2" type="noConversion"/>
  </si>
  <si>
    <t>812 
전입후원금
(후원금)</t>
    <phoneticPr fontId="2" type="noConversion"/>
  </si>
  <si>
    <t>*전년도 이월금(자부담)</t>
  </si>
  <si>
    <t xml:space="preserve"> -기타예금이자수입 (자부담)</t>
    <phoneticPr fontId="2" type="noConversion"/>
  </si>
  <si>
    <t xml:space="preserve"> -기타예금이자수입 (보조금)</t>
    <phoneticPr fontId="2" type="noConversion"/>
  </si>
  <si>
    <t xml:space="preserve"> -기타예금이자수입 (후원금)</t>
    <phoneticPr fontId="2" type="noConversion"/>
  </si>
  <si>
    <t xml:space="preserve"> - 원장</t>
    <phoneticPr fontId="2" type="noConversion"/>
  </si>
  <si>
    <t xml:space="preserve"> - 사회복지사</t>
    <phoneticPr fontId="2" type="noConversion"/>
  </si>
  <si>
    <t xml:space="preserve"> - 간호조무사</t>
    <phoneticPr fontId="2" type="noConversion"/>
  </si>
  <si>
    <t xml:space="preserve"> - 요양보호사</t>
    <phoneticPr fontId="2" type="noConversion"/>
  </si>
  <si>
    <t xml:space="preserve"> </t>
    <phoneticPr fontId="2" type="noConversion"/>
  </si>
  <si>
    <t xml:space="preserve"> </t>
    <phoneticPr fontId="2" type="noConversion"/>
  </si>
  <si>
    <t>1013
직원식재료비수입</t>
    <phoneticPr fontId="2" type="noConversion"/>
  </si>
  <si>
    <t>1014 
기타잡수입</t>
    <phoneticPr fontId="2" type="noConversion"/>
  </si>
  <si>
    <t xml:space="preserve">* 기관운영비                                         계              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</si>
  <si>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</si>
  <si>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</si>
  <si>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 - 각종사용료, 수수료(자부담)   </t>
    <phoneticPr fontId="2" type="noConversion"/>
  </si>
  <si>
    <t xml:space="preserve">  - 각종사용료, 수수료(후원금)   </t>
    <phoneticPr fontId="2" type="noConversion"/>
  </si>
  <si>
    <t xml:space="preserve"> - 각종제세공과금(각종 보험료 등)</t>
    <phoneticPr fontId="2" type="noConversion"/>
  </si>
  <si>
    <t xml:space="preserve"> </t>
    <phoneticPr fontId="2" type="noConversion"/>
  </si>
  <si>
    <t xml:space="preserve"> </t>
    <phoneticPr fontId="2" type="noConversion"/>
  </si>
  <si>
    <t>33
운영비</t>
    <phoneticPr fontId="2" type="noConversion"/>
  </si>
  <si>
    <t xml:space="preserve"> </t>
    <phoneticPr fontId="2" type="noConversion"/>
  </si>
  <si>
    <r>
      <t xml:space="preserve"> * 시설비 자부담)                         </t>
    </r>
    <r>
      <rPr>
        <u/>
        <sz val="9"/>
        <color indexed="8"/>
        <rFont val="돋움"/>
        <family val="3"/>
        <charset val="129"/>
      </rPr>
      <t>계</t>
    </r>
    <phoneticPr fontId="2" type="noConversion"/>
  </si>
  <si>
    <t xml:space="preserve"> * 시설장비유지비                                  계</t>
    <phoneticPr fontId="2" type="noConversion"/>
  </si>
  <si>
    <t xml:space="preserve"> - 휴일수당 </t>
    <phoneticPr fontId="2" type="noConversion"/>
  </si>
  <si>
    <t>*본인부담금수입</t>
    <phoneticPr fontId="2" type="noConversion"/>
  </si>
  <si>
    <t xml:space="preserve">    -조리원</t>
    <phoneticPr fontId="2" type="noConversion"/>
  </si>
  <si>
    <t xml:space="preserve"> - 기관운영비및 유관기관과 업무협의 등 각종경비 </t>
    <phoneticPr fontId="2" type="noConversion"/>
  </si>
  <si>
    <t xml:space="preserve">  - 집기 및 사무용품구입비 </t>
    <phoneticPr fontId="2" type="noConversion"/>
  </si>
  <si>
    <t xml:space="preserve"> * 차량비                                              계</t>
    <phoneticPr fontId="2" type="noConversion"/>
  </si>
  <si>
    <t xml:space="preserve"> * 수용기관경비                                     계</t>
    <phoneticPr fontId="2" type="noConversion"/>
  </si>
  <si>
    <t xml:space="preserve"> * 프로그램사업비                                  계</t>
    <phoneticPr fontId="2" type="noConversion"/>
  </si>
  <si>
    <t>* 반환금                                               계</t>
    <phoneticPr fontId="2" type="noConversion"/>
  </si>
  <si>
    <t xml:space="preserve"> </t>
    <phoneticPr fontId="2" type="noConversion"/>
  </si>
  <si>
    <t xml:space="preserve"> </t>
    <phoneticPr fontId="2" type="noConversion"/>
  </si>
  <si>
    <t xml:space="preserve"> </t>
    <phoneticPr fontId="2" type="noConversion"/>
  </si>
  <si>
    <r>
      <t xml:space="preserve">* 여비                                                  </t>
    </r>
    <r>
      <rPr>
        <u/>
        <sz val="9"/>
        <rFont val="돋움"/>
        <family val="3"/>
        <charset val="129"/>
      </rPr>
      <t>계</t>
    </r>
    <phoneticPr fontId="2" type="noConversion"/>
  </si>
  <si>
    <t xml:space="preserve"> - 상하수도요금 약 100,000원 * 12월</t>
    <phoneticPr fontId="2" type="noConversion"/>
  </si>
  <si>
    <t xml:space="preserve"> - 인터넷/전화요금 약80,000원* 12월</t>
    <phoneticPr fontId="2" type="noConversion"/>
  </si>
  <si>
    <t xml:space="preserve"> - TV수신요금 약 50,000원 * 12월</t>
    <phoneticPr fontId="2" type="noConversion"/>
  </si>
  <si>
    <t xml:space="preserve">  -차량정비 250,000원*2회</t>
    <phoneticPr fontId="2" type="noConversion"/>
  </si>
  <si>
    <t xml:space="preserve"> </t>
    <phoneticPr fontId="2" type="noConversion"/>
  </si>
  <si>
    <t xml:space="preserve"> *자산취득비  (자부담)                                      계</t>
    <phoneticPr fontId="2" type="noConversion"/>
  </si>
  <si>
    <t xml:space="preserve">* 각종수당(보수일람표에 준함)           계
</t>
    <phoneticPr fontId="2" type="noConversion"/>
  </si>
  <si>
    <t xml:space="preserve">
* 급여                                                계
</t>
    <phoneticPr fontId="2" type="noConversion"/>
  </si>
  <si>
    <t xml:space="preserve"> - 직원성과급(명절위로금(설,추석),특별포상 외) </t>
    <phoneticPr fontId="2" type="noConversion"/>
  </si>
  <si>
    <t xml:space="preserve">    -활동대첵비(보조금) 38,000원*6*1회</t>
    <phoneticPr fontId="2" type="noConversion"/>
  </si>
  <si>
    <t xml:space="preserve">*활동대책비 3,8000원 * 6명 *1회, 특별위로금 38,000원* 6명*1회   </t>
    <phoneticPr fontId="2" type="noConversion"/>
  </si>
  <si>
    <t xml:space="preserve"> *가산금 수입</t>
    <phoneticPr fontId="2" type="noConversion"/>
  </si>
  <si>
    <t xml:space="preserve"> - 전기요금 약700,000원 * 12월</t>
    <phoneticPr fontId="2" type="noConversion"/>
  </si>
  <si>
    <t xml:space="preserve">    - 생계비1700,000(6명)*12 ,특별위로금38,000원*6명*1회(보조금)</t>
    <phoneticPr fontId="2" type="noConversion"/>
  </si>
  <si>
    <t xml:space="preserve">    -개인위생용품,생필품(후원금) </t>
    <phoneticPr fontId="2" type="noConversion"/>
  </si>
  <si>
    <t xml:space="preserve">*전년도 이월금(보조금)-예금이자수입  </t>
    <phoneticPr fontId="2" type="noConversion"/>
  </si>
  <si>
    <t xml:space="preserve">   - 보조금 이자반환금 및 이자수입  5,248원</t>
    <phoneticPr fontId="2" type="noConversion"/>
  </si>
  <si>
    <t>*지정후원금</t>
    <phoneticPr fontId="2" type="noConversion"/>
  </si>
  <si>
    <t>*500,000*2회</t>
    <phoneticPr fontId="2" type="noConversion"/>
  </si>
  <si>
    <t xml:space="preserve"> - 회의비(보호자,운영위원 간담회) 2회*150,000원</t>
    <phoneticPr fontId="2" type="noConversion"/>
  </si>
  <si>
    <t xml:space="preserve"> - 유류대200,000원*12월</t>
    <phoneticPr fontId="2" type="noConversion"/>
  </si>
  <si>
    <t xml:space="preserve"> -직원국내출장28,000원*12월 </t>
    <phoneticPr fontId="2" type="noConversion"/>
  </si>
  <si>
    <t xml:space="preserve">   - 입소자 의료·약제비 대납금 및 건강검진비외기타 잡지출</t>
    <phoneticPr fontId="2" type="noConversion"/>
  </si>
  <si>
    <t>약4900,000원 *12=</t>
    <phoneticPr fontId="2" type="noConversion"/>
  </si>
  <si>
    <t xml:space="preserve">* 주부식비6명*30* 1700,000 * 12월 </t>
    <phoneticPr fontId="2" type="noConversion"/>
  </si>
  <si>
    <t xml:space="preserve"> -자산취득비(에어컨 구입대금 활부금, 각종직기구입드등 )</t>
    <phoneticPr fontId="2" type="noConversion"/>
  </si>
  <si>
    <t xml:space="preserve">  - 시설비(시설 증축 및 부대경비 5,000,000원</t>
    <phoneticPr fontId="2" type="noConversion"/>
  </si>
  <si>
    <t xml:space="preserve">   - 각종시설유지보수비6,500,000원</t>
    <phoneticPr fontId="2" type="noConversion"/>
  </si>
  <si>
    <t xml:space="preserve">    -입소자 장의비 500,000원</t>
    <phoneticPr fontId="2" type="noConversion"/>
  </si>
  <si>
    <t xml:space="preserve">    -개인위생용품,생필품(자부담) 500,000*12</t>
    <phoneticPr fontId="2" type="noConversion"/>
  </si>
  <si>
    <t xml:space="preserve">  -6.000원*31일* 9명 * 12회 
 </t>
    <phoneticPr fontId="2" type="noConversion"/>
  </si>
  <si>
    <t>재원구분(2020. 4회 추경)</t>
    <phoneticPr fontId="2" type="noConversion"/>
  </si>
  <si>
    <t xml:space="preserve">2020년 4회추경 </t>
    <phoneticPr fontId="2" type="noConversion"/>
  </si>
  <si>
    <t>2020년 4회추경</t>
    <phoneticPr fontId="2" type="noConversion"/>
  </si>
  <si>
    <t xml:space="preserve">재원구분(2020. 4회추경) </t>
    <phoneticPr fontId="2" type="noConversion"/>
  </si>
  <si>
    <t xml:space="preserve"> - 건강보험료, 장기요양보험료950,000원 * 12월</t>
    <phoneticPr fontId="2" type="noConversion"/>
  </si>
  <si>
    <t>Ｉ. 2021년 고은노인요양원 세입.세출총괄표</t>
    <phoneticPr fontId="2" type="noConversion"/>
  </si>
  <si>
    <t>□□ 2021년도 국민복지재단 고은노인요양원 세입예산(안)</t>
    <phoneticPr fontId="2" type="noConversion"/>
  </si>
  <si>
    <t>2021년 고은노인요양원 당초예산 (안)</t>
    <phoneticPr fontId="2" type="noConversion"/>
  </si>
  <si>
    <t>□□ 2021년도 국민복지재단 고은노인요양원  세출예산(안)</t>
    <phoneticPr fontId="2" type="noConversion"/>
  </si>
  <si>
    <t xml:space="preserve">  -2,500,000(9명 월평균)*12월 =</t>
    <phoneticPr fontId="2" type="noConversion"/>
  </si>
  <si>
    <t xml:space="preserve">2021년당초 추경 </t>
    <phoneticPr fontId="2" type="noConversion"/>
  </si>
  <si>
    <t>2021년 당초추경</t>
    <phoneticPr fontId="2" type="noConversion"/>
  </si>
  <si>
    <t>재원구분(2021.당초 예산)</t>
    <phoneticPr fontId="2" type="noConversion"/>
  </si>
  <si>
    <t xml:space="preserve">재원구분(2021. 당초 예산) </t>
    <phoneticPr fontId="2" type="noConversion"/>
  </si>
  <si>
    <t xml:space="preserve"> - 처우개선비8*100,000*12,장기근속수당6*12,자체수당1*200,000*12</t>
    <phoneticPr fontId="2" type="noConversion"/>
  </si>
  <si>
    <t xml:space="preserve"> - 야간수당, 시간외수당 
 *종사자 복지수당(군수당)
  - </t>
    <phoneticPr fontId="2" type="noConversion"/>
  </si>
  <si>
    <t xml:space="preserve"> - 산재보험료 190,000원 * 12월</t>
    <phoneticPr fontId="2" type="noConversion"/>
  </si>
  <si>
    <t xml:space="preserve"> -직원해외연수700,000*3명  </t>
    <phoneticPr fontId="2" type="noConversion"/>
  </si>
  <si>
    <t>*지역사회 후원금 평균50,000원 * 12회</t>
    <phoneticPr fontId="2" type="noConversion"/>
  </si>
  <si>
    <t xml:space="preserve"> </t>
    <phoneticPr fontId="2" type="noConversion"/>
  </si>
  <si>
    <t xml:space="preserve"> - 퇴직연금적립금 약2,400,000원 * 12월</t>
    <phoneticPr fontId="2" type="noConversion"/>
  </si>
  <si>
    <t xml:space="preserve"> - 국민연금보험료 700,000원 *12월</t>
  </si>
  <si>
    <t xml:space="preserve"> - 고용보험료 250,000원 * 12월</t>
    <phoneticPr fontId="2" type="noConversion"/>
  </si>
  <si>
    <t xml:space="preserve">    - 주식및부식비(자부담)7,000,000*12</t>
    <phoneticPr fontId="2" type="noConversion"/>
  </si>
  <si>
    <t>장가근속수당</t>
    <phoneticPr fontId="2" type="noConversion"/>
  </si>
  <si>
    <t xml:space="preserve">기초*6명,일반*2명,경감(8%)*5명,경감(12%)*1명,의료급여(10%)*1명 </t>
    <phoneticPr fontId="2" type="noConversion"/>
  </si>
  <si>
    <t xml:space="preserve"> *직원식대비수입
 -  40,000원(1식2000원*20일) * 11명*12월  =   5,280,000원 </t>
    <phoneticPr fontId="2" type="noConversion"/>
  </si>
  <si>
    <r>
      <t xml:space="preserve">*기타잡수입고용지원금900,000원(10*90,000*12)=10,800,000원
   </t>
    </r>
    <r>
      <rPr>
        <sz val="6"/>
        <color rgb="FF000000"/>
        <rFont val="돋움"/>
        <family val="3"/>
        <charset val="129"/>
      </rPr>
      <t xml:space="preserve">  의료비부담청구금및카드할인수입</t>
    </r>
    <phoneticPr fontId="2" type="noConversion"/>
  </si>
  <si>
    <t xml:space="preserve"> -기타후생경비(직원회식200,000*12회) =2,400,000원
  직원특수진단비(50,000원*7명) =4,200,000원
기타복리후생비(50,000원*12) = 600,000원
외기타경비=3,800,000원</t>
    <phoneticPr fontId="2" type="noConversion"/>
  </si>
  <si>
    <t xml:space="preserve"> 비상상비약 * 50000원*12월=600,000원
의료페기물 * 30,000원*12월=360,000원
정기소독   * 70,000원*4회 =280,000원외 코로나방역 예비비= 781,883원
 </t>
    <phoneticPr fontId="2" type="noConversion"/>
  </si>
  <si>
    <t xml:space="preserve"> *2,500원*15명*12월=450,000원</t>
    <phoneticPr fontId="2" type="noConversion"/>
  </si>
  <si>
    <t xml:space="preserve">   - 의료비 부담금 청구금 200,000원 * 12월=2,400,000원
    - 입소자 건강건진비외 기타예비비 = 1,604,537원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</si>
</sst>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_ "/>
    <numFmt numFmtId="178" formatCode="_(* #,##0_);_(* \(#,##0\);_(* &quot;-&quot;_);_(@_)"/>
    <numFmt numFmtId="179" formatCode="&quot;True&quot;;&quot;True&quot;;&quot;False&quot;"/>
    <numFmt numFmtId="180" formatCode="_-* #,##0.0_-;\-* #,##0.0_-;_-* &quot;-&quot;?_-;_-@_-"/>
    <numFmt numFmtId="181" formatCode="[Red]&quot;▲&quot;#,###,###;[Blue]&quot;▽&quot;#,###,###"/>
  </numFmts>
  <fonts count="4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u/>
      <sz val="9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u val="singleAccounting"/>
      <sz val="9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u val="singleAccounting"/>
      <sz val="9"/>
      <name val="바탕체"/>
      <family val="1"/>
      <charset val="129"/>
    </font>
    <font>
      <u/>
      <sz val="9"/>
      <color indexed="8"/>
      <name val="돋움"/>
      <family val="3"/>
      <charset val="129"/>
    </font>
    <font>
      <u/>
      <sz val="9"/>
      <color rgb="FF000000"/>
      <name val="바탕체"/>
      <family val="1"/>
      <charset val="129"/>
    </font>
    <font>
      <u val="singleAccounting"/>
      <sz val="9"/>
      <name val="돋움"/>
      <family val="3"/>
      <charset val="129"/>
    </font>
    <font>
      <b/>
      <u val="singleAccounting"/>
      <sz val="9"/>
      <name val="돋움"/>
      <family val="3"/>
      <charset val="129"/>
    </font>
    <font>
      <b/>
      <sz val="9"/>
      <color rgb="FFFF0000"/>
      <name val="돋움"/>
      <family val="3"/>
      <charset val="129"/>
    </font>
    <font>
      <b/>
      <sz val="9"/>
      <color rgb="FFFF0000"/>
      <name val="바탕체"/>
      <family val="1"/>
      <charset val="129"/>
    </font>
    <font>
      <sz val="9"/>
      <color rgb="FFFF0000"/>
      <name val="바탕체"/>
      <family val="1"/>
      <charset val="129"/>
    </font>
    <font>
      <sz val="9"/>
      <color rgb="FFFF0000"/>
      <name val="돋움"/>
      <family val="3"/>
      <charset val="129"/>
    </font>
    <font>
      <sz val="10"/>
      <name val="바탕"/>
      <family val="1"/>
      <charset val="129"/>
    </font>
    <font>
      <sz val="32"/>
      <name val="HY엽서M"/>
      <family val="1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b/>
      <sz val="14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indexed="8"/>
      <name val="돋움"/>
      <family val="3"/>
      <charset val="129"/>
    </font>
    <font>
      <sz val="10"/>
      <color rgb="FF000000"/>
      <name val="굴림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4"/>
      <name val="돋움"/>
      <family val="3"/>
      <charset val="129"/>
    </font>
    <font>
      <b/>
      <sz val="16"/>
      <name val="돋움"/>
      <family val="3"/>
      <charset val="129"/>
    </font>
    <font>
      <b/>
      <sz val="20"/>
      <name val="굴림체"/>
      <family val="3"/>
      <charset val="129"/>
    </font>
    <font>
      <b/>
      <sz val="20"/>
      <name val="돋움"/>
      <family val="3"/>
      <charset val="129"/>
    </font>
    <font>
      <sz val="9"/>
      <color theme="1"/>
      <name val="돋움"/>
      <family val="3"/>
      <charset val="129"/>
    </font>
    <font>
      <sz val="10"/>
      <name val="굴림체"/>
      <family val="3"/>
      <charset val="129"/>
    </font>
    <font>
      <sz val="12"/>
      <name val="돋움"/>
      <family val="3"/>
      <charset val="129"/>
    </font>
    <font>
      <b/>
      <sz val="9"/>
      <color theme="1"/>
      <name val="돋움"/>
      <family val="3"/>
      <charset val="129"/>
    </font>
    <font>
      <sz val="6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9"/>
      <color rgb="FF000000"/>
      <name val="돋음"/>
      <family val="3"/>
      <charset val="129"/>
    </font>
    <font>
      <sz val="6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41" fontId="1" fillId="0" borderId="0" applyFont="0" applyFill="0" applyBorder="0" applyAlignment="0" applyProtection="0"/>
    <xf numFmtId="0" fontId="28" fillId="0" borderId="0"/>
    <xf numFmtId="178" fontId="28" fillId="0" borderId="0" applyFont="0" applyFill="0" applyBorder="0" applyAlignment="0" applyProtection="0"/>
    <xf numFmtId="41" fontId="1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0" fontId="1" fillId="0" borderId="0"/>
    <xf numFmtId="0" fontId="30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2" fillId="7" borderId="17">
      <alignment horizontal="left" wrapText="1"/>
    </xf>
    <xf numFmtId="0" fontId="33" fillId="0" borderId="0">
      <alignment vertical="center"/>
    </xf>
    <xf numFmtId="0" fontId="30" fillId="0" borderId="0">
      <alignment vertical="center"/>
    </xf>
    <xf numFmtId="0" fontId="43" fillId="0" borderId="0">
      <alignment vertical="center"/>
    </xf>
    <xf numFmtId="41" fontId="43" fillId="0" borderId="0">
      <alignment vertical="center"/>
    </xf>
    <xf numFmtId="0" fontId="43" fillId="0" borderId="0">
      <alignment vertical="center"/>
    </xf>
    <xf numFmtId="41" fontId="44" fillId="0" borderId="0">
      <alignment vertical="center"/>
    </xf>
    <xf numFmtId="41" fontId="44" fillId="0" borderId="0"/>
    <xf numFmtId="0" fontId="44" fillId="0" borderId="0"/>
    <xf numFmtId="0" fontId="4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1" fontId="44" fillId="0" borderId="0"/>
    <xf numFmtId="0" fontId="1" fillId="0" borderId="0"/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</cellStyleXfs>
  <cellXfs count="579">
    <xf numFmtId="0" fontId="0" fillId="0" borderId="0" xfId="0"/>
    <xf numFmtId="0" fontId="0" fillId="0" borderId="0" xfId="0" applyFont="1" applyFill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1" fontId="3" fillId="0" borderId="0" xfId="1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76" fontId="3" fillId="0" borderId="0" xfId="1" applyNumberFormat="1" applyFont="1" applyFill="1" applyBorder="1" applyAlignment="1">
      <alignment horizontal="right" vertical="center" wrapText="1"/>
    </xf>
    <xf numFmtId="176" fontId="0" fillId="0" borderId="0" xfId="1" applyNumberFormat="1" applyFont="1" applyFill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41" fontId="4" fillId="0" borderId="0" xfId="0" applyNumberFormat="1" applyFont="1" applyFill="1"/>
    <xf numFmtId="41" fontId="4" fillId="0" borderId="0" xfId="1" applyNumberFormat="1" applyFont="1" applyFill="1" applyAlignment="1">
      <alignment horizontal="right" vertical="center"/>
    </xf>
    <xf numFmtId="41" fontId="4" fillId="0" borderId="2" xfId="0" applyNumberFormat="1" applyFont="1" applyFill="1" applyBorder="1" applyAlignment="1">
      <alignment vertical="center" wrapText="1"/>
    </xf>
    <xf numFmtId="41" fontId="6" fillId="0" borderId="2" xfId="1" applyNumberFormat="1" applyFont="1" applyFill="1" applyBorder="1" applyAlignment="1">
      <alignment horizontal="right" vertical="center" wrapText="1"/>
    </xf>
    <xf numFmtId="41" fontId="4" fillId="0" borderId="3" xfId="0" applyNumberFormat="1" applyFont="1" applyFill="1" applyBorder="1" applyAlignment="1">
      <alignment horizontal="right"/>
    </xf>
    <xf numFmtId="41" fontId="4" fillId="0" borderId="3" xfId="0" applyNumberFormat="1" applyFont="1" applyFill="1" applyBorder="1"/>
    <xf numFmtId="41" fontId="4" fillId="0" borderId="3" xfId="1" applyNumberFormat="1" applyFont="1" applyFill="1" applyBorder="1" applyAlignment="1">
      <alignment horizontal="right" vertical="center"/>
    </xf>
    <xf numFmtId="41" fontId="4" fillId="0" borderId="6" xfId="0" applyNumberFormat="1" applyFont="1" applyBorder="1" applyAlignment="1">
      <alignment horizontal="right"/>
    </xf>
    <xf numFmtId="41" fontId="4" fillId="0" borderId="6" xfId="1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/>
    </xf>
    <xf numFmtId="41" fontId="4" fillId="0" borderId="3" xfId="1" applyNumberFormat="1" applyFont="1" applyBorder="1" applyAlignment="1">
      <alignment horizontal="right" vertical="center"/>
    </xf>
    <xf numFmtId="41" fontId="7" fillId="0" borderId="2" xfId="0" applyNumberFormat="1" applyFont="1" applyBorder="1" applyAlignment="1">
      <alignment horizontal="left" vertical="center"/>
    </xf>
    <xf numFmtId="41" fontId="4" fillId="0" borderId="6" xfId="0" applyNumberFormat="1" applyFont="1" applyFill="1" applyBorder="1" applyAlignment="1">
      <alignment horizontal="right" vertical="center" wrapText="1"/>
    </xf>
    <xf numFmtId="41" fontId="4" fillId="0" borderId="3" xfId="0" applyNumberFormat="1" applyFont="1" applyBorder="1"/>
    <xf numFmtId="41" fontId="4" fillId="0" borderId="0" xfId="0" applyNumberFormat="1" applyFont="1" applyFill="1" applyAlignment="1">
      <alignment vertical="top"/>
    </xf>
    <xf numFmtId="0" fontId="0" fillId="0" borderId="0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/>
    <xf numFmtId="41" fontId="4" fillId="0" borderId="0" xfId="1" applyFont="1"/>
    <xf numFmtId="41" fontId="8" fillId="0" borderId="0" xfId="1" applyFont="1" applyAlignment="1">
      <alignment vertical="center"/>
    </xf>
    <xf numFmtId="41" fontId="4" fillId="0" borderId="0" xfId="0" applyNumberFormat="1" applyFont="1"/>
    <xf numFmtId="0" fontId="4" fillId="2" borderId="0" xfId="0" applyFont="1" applyFill="1"/>
    <xf numFmtId="41" fontId="8" fillId="0" borderId="0" xfId="1" applyNumberFormat="1" applyFont="1" applyAlignment="1">
      <alignment vertical="center"/>
    </xf>
    <xf numFmtId="41" fontId="10" fillId="0" borderId="17" xfId="1" applyNumberFormat="1" applyFont="1" applyBorder="1" applyAlignment="1">
      <alignment horizontal="right" vertical="center" wrapText="1"/>
    </xf>
    <xf numFmtId="41" fontId="11" fillId="0" borderId="18" xfId="1" applyNumberFormat="1" applyFont="1" applyBorder="1" applyAlignment="1">
      <alignment horizontal="right" vertical="center" wrapText="1"/>
    </xf>
    <xf numFmtId="41" fontId="4" fillId="0" borderId="3" xfId="0" applyNumberFormat="1" applyFont="1" applyFill="1" applyBorder="1" applyAlignment="1">
      <alignment vertical="center" wrapText="1"/>
    </xf>
    <xf numFmtId="41" fontId="14" fillId="0" borderId="17" xfId="1" applyNumberFormat="1" applyFont="1" applyBorder="1" applyAlignment="1">
      <alignment horizontal="right" vertical="center" wrapText="1"/>
    </xf>
    <xf numFmtId="41" fontId="4" fillId="0" borderId="3" xfId="0" applyNumberFormat="1" applyFont="1" applyFill="1" applyBorder="1" applyAlignment="1">
      <alignment horizontal="right" vertical="center" wrapText="1"/>
    </xf>
    <xf numFmtId="41" fontId="4" fillId="0" borderId="6" xfId="0" applyNumberFormat="1" applyFont="1" applyFill="1" applyBorder="1" applyAlignment="1">
      <alignment vertical="center" wrapText="1"/>
    </xf>
    <xf numFmtId="41" fontId="14" fillId="0" borderId="20" xfId="1" applyNumberFormat="1" applyFont="1" applyBorder="1" applyAlignment="1">
      <alignment horizontal="right" vertical="center" wrapText="1"/>
    </xf>
    <xf numFmtId="41" fontId="11" fillId="0" borderId="22" xfId="1" applyNumberFormat="1" applyFont="1" applyBorder="1" applyAlignment="1">
      <alignment horizontal="right" vertical="center" wrapText="1"/>
    </xf>
    <xf numFmtId="41" fontId="7" fillId="0" borderId="5" xfId="0" applyNumberFormat="1" applyFont="1" applyBorder="1" applyAlignment="1">
      <alignment horizontal="left" vertical="center"/>
    </xf>
    <xf numFmtId="41" fontId="4" fillId="0" borderId="3" xfId="0" applyNumberFormat="1" applyFont="1" applyBorder="1" applyAlignment="1">
      <alignment wrapText="1"/>
    </xf>
    <xf numFmtId="41" fontId="8" fillId="0" borderId="3" xfId="1" applyNumberFormat="1" applyFont="1" applyBorder="1" applyAlignment="1">
      <alignment vertical="center"/>
    </xf>
    <xf numFmtId="0" fontId="4" fillId="0" borderId="2" xfId="0" applyNumberFormat="1" applyFont="1" applyFill="1" applyBorder="1" applyAlignment="1">
      <alignment horizontal="left" vertical="center" wrapText="1"/>
    </xf>
    <xf numFmtId="41" fontId="4" fillId="0" borderId="3" xfId="0" applyNumberFormat="1" applyFont="1" applyBorder="1" applyAlignment="1"/>
    <xf numFmtId="41" fontId="7" fillId="0" borderId="3" xfId="0" applyNumberFormat="1" applyFont="1" applyBorder="1" applyAlignment="1">
      <alignment vertical="center" wrapText="1"/>
    </xf>
    <xf numFmtId="41" fontId="7" fillId="0" borderId="6" xfId="0" applyNumberFormat="1" applyFont="1" applyBorder="1" applyAlignment="1">
      <alignment vertical="center" wrapText="1"/>
    </xf>
    <xf numFmtId="41" fontId="4" fillId="3" borderId="1" xfId="0" applyNumberFormat="1" applyFont="1" applyFill="1" applyBorder="1" applyAlignment="1">
      <alignment vertical="center" wrapText="1"/>
    </xf>
    <xf numFmtId="41" fontId="5" fillId="3" borderId="2" xfId="1" applyNumberFormat="1" applyFont="1" applyFill="1" applyBorder="1" applyAlignment="1">
      <alignment horizontal="right" vertical="center" wrapText="1"/>
    </xf>
    <xf numFmtId="41" fontId="4" fillId="3" borderId="1" xfId="0" applyNumberFormat="1" applyFont="1" applyFill="1" applyBorder="1" applyAlignment="1">
      <alignment horizontal="right" vertical="center" wrapText="1"/>
    </xf>
    <xf numFmtId="41" fontId="4" fillId="3" borderId="10" xfId="0" applyNumberFormat="1" applyFont="1" applyFill="1" applyBorder="1" applyAlignment="1">
      <alignment vertical="center" wrapText="1"/>
    </xf>
    <xf numFmtId="41" fontId="7" fillId="3" borderId="1" xfId="0" applyNumberFormat="1" applyFont="1" applyFill="1" applyBorder="1" applyAlignment="1">
      <alignment horizontal="justify"/>
    </xf>
    <xf numFmtId="41" fontId="5" fillId="3" borderId="10" xfId="1" applyNumberFormat="1" applyFont="1" applyFill="1" applyBorder="1" applyAlignment="1">
      <alignment horizontal="right" vertical="center" wrapText="1"/>
    </xf>
    <xf numFmtId="41" fontId="5" fillId="3" borderId="2" xfId="0" applyNumberFormat="1" applyFont="1" applyFill="1" applyBorder="1" applyAlignment="1">
      <alignment horizontal="right" vertical="center" wrapText="1"/>
    </xf>
    <xf numFmtId="41" fontId="4" fillId="3" borderId="8" xfId="0" applyNumberFormat="1" applyFont="1" applyFill="1" applyBorder="1" applyAlignment="1">
      <alignment vertical="center" wrapText="1"/>
    </xf>
    <xf numFmtId="41" fontId="4" fillId="3" borderId="10" xfId="0" applyNumberFormat="1" applyFont="1" applyFill="1" applyBorder="1" applyAlignment="1">
      <alignment horizontal="left" vertical="center" wrapText="1"/>
    </xf>
    <xf numFmtId="41" fontId="4" fillId="3" borderId="5" xfId="0" applyNumberFormat="1" applyFont="1" applyFill="1" applyBorder="1" applyAlignment="1">
      <alignment horizontal="left" vertical="center" wrapText="1"/>
    </xf>
    <xf numFmtId="41" fontId="8" fillId="4" borderId="0" xfId="1" applyFont="1" applyFill="1" applyAlignment="1">
      <alignment vertical="center"/>
    </xf>
    <xf numFmtId="41" fontId="8" fillId="4" borderId="0" xfId="1" applyNumberFormat="1" applyFont="1" applyFill="1" applyAlignment="1">
      <alignment vertical="center"/>
    </xf>
    <xf numFmtId="41" fontId="4" fillId="4" borderId="0" xfId="0" applyNumberFormat="1" applyFont="1" applyFill="1" applyBorder="1" applyAlignment="1">
      <alignment horizontal="right"/>
    </xf>
    <xf numFmtId="41" fontId="4" fillId="4" borderId="0" xfId="0" applyNumberFormat="1" applyFont="1" applyFill="1" applyBorder="1" applyAlignment="1">
      <alignment horizontal="center" vertical="center" wrapText="1"/>
    </xf>
    <xf numFmtId="41" fontId="8" fillId="4" borderId="0" xfId="1" applyNumberFormat="1" applyFont="1" applyFill="1" applyBorder="1" applyAlignment="1">
      <alignment horizontal="right" vertical="center" wrapText="1"/>
    </xf>
    <xf numFmtId="41" fontId="9" fillId="4" borderId="0" xfId="1" applyNumberFormat="1" applyFont="1" applyFill="1" applyBorder="1" applyAlignment="1">
      <alignment horizontal="right" vertical="center" wrapText="1"/>
    </xf>
    <xf numFmtId="41" fontId="5" fillId="4" borderId="0" xfId="0" applyNumberFormat="1" applyFont="1" applyFill="1" applyBorder="1" applyAlignment="1">
      <alignment horizontal="right" vertical="center" wrapText="1"/>
    </xf>
    <xf numFmtId="41" fontId="10" fillId="4" borderId="0" xfId="1" applyNumberFormat="1" applyFont="1" applyFill="1" applyBorder="1" applyAlignment="1">
      <alignment horizontal="right" vertical="center" wrapText="1"/>
    </xf>
    <xf numFmtId="41" fontId="11" fillId="4" borderId="0" xfId="1" applyNumberFormat="1" applyFont="1" applyFill="1" applyBorder="1" applyAlignment="1">
      <alignment horizontal="right" vertical="center" wrapText="1"/>
    </xf>
    <xf numFmtId="41" fontId="5" fillId="4" borderId="0" xfId="1" applyNumberFormat="1" applyFont="1" applyFill="1" applyBorder="1" applyAlignment="1">
      <alignment horizontal="right" vertical="center" wrapText="1"/>
    </xf>
    <xf numFmtId="41" fontId="12" fillId="4" borderId="0" xfId="1" applyNumberFormat="1" applyFont="1" applyFill="1" applyBorder="1" applyAlignment="1">
      <alignment vertical="center" wrapText="1"/>
    </xf>
    <xf numFmtId="41" fontId="14" fillId="4" borderId="0" xfId="1" applyNumberFormat="1" applyFont="1" applyFill="1" applyBorder="1" applyAlignment="1">
      <alignment horizontal="right" vertical="center" wrapText="1"/>
    </xf>
    <xf numFmtId="41" fontId="8" fillId="4" borderId="0" xfId="1" applyNumberFormat="1" applyFont="1" applyFill="1" applyBorder="1" applyAlignment="1">
      <alignment vertical="center" wrapText="1"/>
    </xf>
    <xf numFmtId="41" fontId="8" fillId="4" borderId="0" xfId="1" applyNumberFormat="1" applyFont="1" applyFill="1" applyBorder="1" applyAlignment="1">
      <alignment vertical="center"/>
    </xf>
    <xf numFmtId="0" fontId="4" fillId="4" borderId="0" xfId="0" applyFont="1" applyFill="1"/>
    <xf numFmtId="41" fontId="4" fillId="0" borderId="6" xfId="0" applyNumberFormat="1" applyFont="1" applyBorder="1" applyAlignment="1"/>
    <xf numFmtId="41" fontId="11" fillId="0" borderId="21" xfId="1" applyNumberFormat="1" applyFont="1" applyBorder="1" applyAlignment="1">
      <alignment horizontal="right" vertical="center" wrapText="1"/>
    </xf>
    <xf numFmtId="41" fontId="5" fillId="4" borderId="2" xfId="0" applyNumberFormat="1" applyFont="1" applyFill="1" applyBorder="1" applyAlignment="1">
      <alignment horizontal="right" vertical="center" wrapText="1"/>
    </xf>
    <xf numFmtId="41" fontId="7" fillId="0" borderId="7" xfId="0" applyNumberFormat="1" applyFont="1" applyBorder="1" applyAlignment="1">
      <alignment vertical="top"/>
    </xf>
    <xf numFmtId="41" fontId="8" fillId="0" borderId="3" xfId="1" applyNumberFormat="1" applyFont="1" applyFill="1" applyBorder="1" applyAlignment="1">
      <alignment vertical="top" wrapText="1"/>
    </xf>
    <xf numFmtId="41" fontId="5" fillId="4" borderId="6" xfId="0" applyNumberFormat="1" applyFont="1" applyFill="1" applyBorder="1" applyAlignment="1">
      <alignment horizontal="right" vertical="center" wrapText="1"/>
    </xf>
    <xf numFmtId="41" fontId="7" fillId="0" borderId="8" xfId="0" applyNumberFormat="1" applyFont="1" applyBorder="1" applyAlignment="1">
      <alignment vertical="top"/>
    </xf>
    <xf numFmtId="41" fontId="8" fillId="0" borderId="6" xfId="1" applyNumberFormat="1" applyFont="1" applyFill="1" applyBorder="1" applyAlignment="1">
      <alignment vertical="top" wrapText="1"/>
    </xf>
    <xf numFmtId="41" fontId="18" fillId="3" borderId="1" xfId="1" applyNumberFormat="1" applyFont="1" applyFill="1" applyBorder="1" applyAlignment="1">
      <alignment horizontal="right" vertical="center" wrapText="1"/>
    </xf>
    <xf numFmtId="41" fontId="12" fillId="0" borderId="2" xfId="1" applyNumberFormat="1" applyFont="1" applyFill="1" applyBorder="1" applyAlignment="1">
      <alignment vertical="top" wrapText="1"/>
    </xf>
    <xf numFmtId="41" fontId="7" fillId="0" borderId="2" xfId="0" applyNumberFormat="1" applyFont="1" applyBorder="1" applyAlignment="1">
      <alignment horizontal="left" vertical="center" wrapText="1"/>
    </xf>
    <xf numFmtId="41" fontId="4" fillId="4" borderId="2" xfId="0" applyNumberFormat="1" applyFont="1" applyFill="1" applyBorder="1" applyAlignment="1">
      <alignment horizontal="right" vertical="center" wrapText="1"/>
    </xf>
    <xf numFmtId="41" fontId="4" fillId="4" borderId="6" xfId="0" applyNumberFormat="1" applyFont="1" applyFill="1" applyBorder="1" applyAlignment="1">
      <alignment horizontal="right" vertical="center" wrapText="1"/>
    </xf>
    <xf numFmtId="41" fontId="4" fillId="3" borderId="11" xfId="0" applyNumberFormat="1" applyFont="1" applyFill="1" applyBorder="1" applyAlignment="1">
      <alignment horizontal="right" vertical="center" wrapText="1"/>
    </xf>
    <xf numFmtId="41" fontId="11" fillId="0" borderId="28" xfId="1" applyNumberFormat="1" applyFont="1" applyBorder="1" applyAlignment="1">
      <alignment horizontal="right" vertical="center" wrapText="1"/>
    </xf>
    <xf numFmtId="41" fontId="17" fillId="4" borderId="0" xfId="0" applyNumberFormat="1" applyFont="1" applyFill="1" applyBorder="1" applyAlignment="1">
      <alignment horizontal="right" vertical="center" wrapText="1"/>
    </xf>
    <xf numFmtId="41" fontId="19" fillId="4" borderId="0" xfId="1" applyNumberFormat="1" applyFont="1" applyFill="1" applyBorder="1" applyAlignment="1">
      <alignment horizontal="right" vertical="center" wrapText="1"/>
    </xf>
    <xf numFmtId="41" fontId="4" fillId="4" borderId="0" xfId="0" applyNumberFormat="1" applyFont="1" applyFill="1"/>
    <xf numFmtId="177" fontId="4" fillId="4" borderId="0" xfId="0" applyNumberFormat="1" applyFont="1" applyFill="1"/>
    <xf numFmtId="177" fontId="20" fillId="4" borderId="0" xfId="0" applyNumberFormat="1" applyFont="1" applyFill="1"/>
    <xf numFmtId="177" fontId="4" fillId="3" borderId="2" xfId="0" applyNumberFormat="1" applyFont="1" applyFill="1" applyBorder="1" applyAlignment="1">
      <alignment horizontal="right" vertical="center" wrapText="1"/>
    </xf>
    <xf numFmtId="41" fontId="7" fillId="0" borderId="2" xfId="0" applyNumberFormat="1" applyFont="1" applyBorder="1" applyAlignment="1">
      <alignment vertical="center"/>
    </xf>
    <xf numFmtId="0" fontId="4" fillId="0" borderId="0" xfId="0" applyFont="1" applyAlignment="1"/>
    <xf numFmtId="41" fontId="5" fillId="4" borderId="6" xfId="1" applyNumberFormat="1" applyFont="1" applyFill="1" applyBorder="1" applyAlignment="1">
      <alignment horizontal="right" vertical="center" wrapText="1"/>
    </xf>
    <xf numFmtId="41" fontId="4" fillId="4" borderId="2" xfId="0" applyNumberFormat="1" applyFont="1" applyFill="1" applyBorder="1" applyAlignment="1">
      <alignment vertical="center" wrapText="1"/>
    </xf>
    <xf numFmtId="41" fontId="5" fillId="4" borderId="2" xfId="1" applyNumberFormat="1" applyFont="1" applyFill="1" applyBorder="1" applyAlignment="1">
      <alignment horizontal="right" vertical="center" wrapText="1"/>
    </xf>
    <xf numFmtId="41" fontId="4" fillId="4" borderId="6" xfId="0" applyNumberFormat="1" applyFon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41" fontId="9" fillId="5" borderId="3" xfId="1" applyNumberFormat="1" applyFont="1" applyFill="1" applyBorder="1" applyAlignment="1">
      <alignment horizontal="right" vertical="center" wrapText="1"/>
    </xf>
    <xf numFmtId="41" fontId="4" fillId="0" borderId="15" xfId="0" applyNumberFormat="1" applyFont="1" applyFill="1" applyBorder="1" applyAlignment="1">
      <alignment horizontal="right" vertical="center" wrapText="1"/>
    </xf>
    <xf numFmtId="41" fontId="5" fillId="5" borderId="3" xfId="1" applyNumberFormat="1" applyFont="1" applyFill="1" applyBorder="1" applyAlignment="1">
      <alignment horizontal="right" vertical="center" wrapText="1"/>
    </xf>
    <xf numFmtId="41" fontId="4" fillId="0" borderId="3" xfId="1" applyNumberFormat="1" applyFont="1" applyFill="1" applyBorder="1" applyAlignment="1">
      <alignment vertical="center"/>
    </xf>
    <xf numFmtId="41" fontId="5" fillId="6" borderId="3" xfId="1" applyNumberFormat="1" applyFont="1" applyFill="1" applyBorder="1" applyAlignment="1">
      <alignment horizontal="right" vertical="center" wrapText="1"/>
    </xf>
    <xf numFmtId="41" fontId="5" fillId="6" borderId="1" xfId="0" applyNumberFormat="1" applyFont="1" applyFill="1" applyBorder="1" applyAlignment="1">
      <alignment horizontal="right" vertical="center" wrapText="1"/>
    </xf>
    <xf numFmtId="41" fontId="4" fillId="6" borderId="2" xfId="0" applyNumberFormat="1" applyFont="1" applyFill="1" applyBorder="1" applyAlignment="1">
      <alignment horizontal="right" vertical="center" wrapText="1"/>
    </xf>
    <xf numFmtId="41" fontId="4" fillId="6" borderId="3" xfId="0" applyNumberFormat="1" applyFont="1" applyFill="1" applyBorder="1" applyAlignment="1">
      <alignment horizontal="right"/>
    </xf>
    <xf numFmtId="41" fontId="4" fillId="6" borderId="6" xfId="0" applyNumberFormat="1" applyFont="1" applyFill="1" applyBorder="1" applyAlignment="1">
      <alignment horizontal="right" vertical="center" wrapText="1"/>
    </xf>
    <xf numFmtId="41" fontId="4" fillId="6" borderId="3" xfId="0" applyNumberFormat="1" applyFont="1" applyFill="1" applyBorder="1" applyAlignment="1">
      <alignment horizontal="right" vertical="center" wrapText="1"/>
    </xf>
    <xf numFmtId="41" fontId="5" fillId="6" borderId="6" xfId="1" applyNumberFormat="1" applyFont="1" applyFill="1" applyBorder="1" applyAlignment="1">
      <alignment horizontal="right" vertical="center" wrapText="1"/>
    </xf>
    <xf numFmtId="41" fontId="4" fillId="6" borderId="7" xfId="0" applyNumberFormat="1" applyFont="1" applyFill="1" applyBorder="1" applyAlignment="1">
      <alignment horizontal="right"/>
    </xf>
    <xf numFmtId="41" fontId="4" fillId="4" borderId="2" xfId="1" applyNumberFormat="1" applyFont="1" applyFill="1" applyBorder="1" applyAlignment="1">
      <alignment horizontal="right" vertical="center" wrapText="1"/>
    </xf>
    <xf numFmtId="41" fontId="4" fillId="6" borderId="2" xfId="0" applyNumberFormat="1" applyFont="1" applyFill="1" applyBorder="1" applyAlignment="1">
      <alignment vertical="center" wrapText="1"/>
    </xf>
    <xf numFmtId="41" fontId="4" fillId="6" borderId="6" xfId="0" applyNumberFormat="1" applyFont="1" applyFill="1" applyBorder="1" applyAlignment="1">
      <alignment vertical="center" wrapText="1"/>
    </xf>
    <xf numFmtId="41" fontId="4" fillId="6" borderId="7" xfId="0" applyNumberFormat="1" applyFont="1" applyFill="1" applyBorder="1" applyAlignment="1">
      <alignment horizontal="right" vertical="center" wrapText="1"/>
    </xf>
    <xf numFmtId="41" fontId="4" fillId="6" borderId="3" xfId="1" applyNumberFormat="1" applyFont="1" applyFill="1" applyBorder="1" applyAlignment="1">
      <alignment horizontal="right"/>
    </xf>
    <xf numFmtId="41" fontId="4" fillId="3" borderId="3" xfId="0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vertical="center"/>
    </xf>
    <xf numFmtId="0" fontId="24" fillId="0" borderId="10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2" fillId="0" borderId="0" xfId="0" applyFont="1"/>
    <xf numFmtId="41" fontId="4" fillId="0" borderId="2" xfId="0" applyNumberFormat="1" applyFont="1" applyFill="1" applyBorder="1" applyAlignment="1">
      <alignment horizontal="right" vertical="center" wrapText="1"/>
    </xf>
    <xf numFmtId="41" fontId="4" fillId="0" borderId="2" xfId="0" applyNumberFormat="1" applyFont="1" applyBorder="1" applyAlignment="1"/>
    <xf numFmtId="41" fontId="23" fillId="0" borderId="1" xfId="1" applyFont="1" applyFill="1" applyBorder="1" applyAlignment="1">
      <alignment horizontal="center" vertical="center"/>
    </xf>
    <xf numFmtId="41" fontId="23" fillId="0" borderId="2" xfId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horizontal="left" vertical="center" wrapText="1"/>
    </xf>
    <xf numFmtId="41" fontId="4" fillId="6" borderId="3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left" vertical="center" wrapText="1"/>
    </xf>
    <xf numFmtId="41" fontId="23" fillId="0" borderId="1" xfId="1" applyFont="1" applyFill="1" applyBorder="1" applyAlignment="1">
      <alignment horizontal="center" vertical="center"/>
    </xf>
    <xf numFmtId="41" fontId="18" fillId="3" borderId="3" xfId="1" applyNumberFormat="1" applyFont="1" applyFill="1" applyBorder="1" applyAlignment="1">
      <alignment horizontal="right" vertical="center" wrapText="1"/>
    </xf>
    <xf numFmtId="41" fontId="4" fillId="3" borderId="7" xfId="0" applyNumberFormat="1" applyFont="1" applyFill="1" applyBorder="1" applyAlignment="1">
      <alignment horizontal="left" vertical="center" wrapText="1"/>
    </xf>
    <xf numFmtId="41" fontId="4" fillId="3" borderId="3" xfId="0" applyNumberFormat="1" applyFont="1" applyFill="1" applyBorder="1" applyAlignment="1">
      <alignment horizontal="right" vertical="center" wrapText="1"/>
    </xf>
    <xf numFmtId="41" fontId="4" fillId="0" borderId="6" xfId="0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41" fontId="4" fillId="0" borderId="6" xfId="0" applyNumberFormat="1" applyFont="1" applyFill="1" applyBorder="1" applyAlignment="1">
      <alignment horizontal="right" vertical="center" wrapText="1"/>
    </xf>
    <xf numFmtId="41" fontId="4" fillId="0" borderId="0" xfId="0" applyNumberFormat="1" applyFont="1"/>
    <xf numFmtId="41" fontId="11" fillId="0" borderId="18" xfId="1" applyNumberFormat="1" applyFont="1" applyBorder="1" applyAlignment="1">
      <alignment horizontal="right" vertical="center" wrapText="1"/>
    </xf>
    <xf numFmtId="41" fontId="4" fillId="0" borderId="3" xfId="0" applyNumberFormat="1" applyFont="1" applyFill="1" applyBorder="1" applyAlignment="1">
      <alignment vertical="center" wrapText="1"/>
    </xf>
    <xf numFmtId="41" fontId="7" fillId="0" borderId="21" xfId="0" applyNumberFormat="1" applyFont="1" applyBorder="1" applyAlignment="1">
      <alignment horizontal="left" wrapText="1"/>
    </xf>
    <xf numFmtId="41" fontId="14" fillId="0" borderId="17" xfId="1" applyNumberFormat="1" applyFont="1" applyBorder="1" applyAlignment="1">
      <alignment horizontal="right" vertical="center" wrapText="1"/>
    </xf>
    <xf numFmtId="41" fontId="4" fillId="0" borderId="2" xfId="0" applyNumberFormat="1" applyFont="1" applyBorder="1" applyAlignment="1">
      <alignment horizontal="right"/>
    </xf>
    <xf numFmtId="41" fontId="4" fillId="0" borderId="3" xfId="0" applyNumberFormat="1" applyFont="1" applyFill="1" applyBorder="1" applyAlignment="1">
      <alignment horizontal="right" vertical="center" wrapText="1"/>
    </xf>
    <xf numFmtId="41" fontId="11" fillId="0" borderId="19" xfId="1" applyNumberFormat="1" applyFont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41" fontId="5" fillId="0" borderId="2" xfId="0" applyNumberFormat="1" applyFont="1" applyFill="1" applyBorder="1" applyAlignment="1">
      <alignment vertical="center" wrapText="1"/>
    </xf>
    <xf numFmtId="41" fontId="5" fillId="0" borderId="3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left" vertical="top" wrapText="1"/>
    </xf>
    <xf numFmtId="41" fontId="4" fillId="0" borderId="3" xfId="0" applyNumberFormat="1" applyFont="1" applyBorder="1" applyAlignment="1"/>
    <xf numFmtId="41" fontId="11" fillId="0" borderId="3" xfId="1" applyNumberFormat="1" applyFont="1" applyBorder="1" applyAlignment="1">
      <alignment horizontal="right" vertical="center" wrapText="1"/>
    </xf>
    <xf numFmtId="41" fontId="5" fillId="3" borderId="1" xfId="1" applyNumberFormat="1" applyFont="1" applyFill="1" applyBorder="1" applyAlignment="1">
      <alignment horizontal="right" vertical="center" wrapText="1"/>
    </xf>
    <xf numFmtId="41" fontId="5" fillId="3" borderId="1" xfId="0" applyNumberFormat="1" applyFont="1" applyFill="1" applyBorder="1" applyAlignment="1">
      <alignment horizontal="right" vertical="center" wrapText="1"/>
    </xf>
    <xf numFmtId="41" fontId="4" fillId="3" borderId="1" xfId="1" applyNumberFormat="1" applyFont="1" applyFill="1" applyBorder="1" applyAlignment="1">
      <alignment horizontal="right" vertical="center" wrapText="1"/>
    </xf>
    <xf numFmtId="41" fontId="4" fillId="3" borderId="1" xfId="0" applyNumberFormat="1" applyFont="1" applyFill="1" applyBorder="1" applyAlignment="1">
      <alignment horizontal="right" vertical="center" wrapText="1"/>
    </xf>
    <xf numFmtId="41" fontId="4" fillId="3" borderId="8" xfId="0" applyNumberFormat="1" applyFont="1" applyFill="1" applyBorder="1" applyAlignment="1">
      <alignment vertical="center" wrapText="1"/>
    </xf>
    <xf numFmtId="41" fontId="5" fillId="0" borderId="6" xfId="0" applyNumberFormat="1" applyFont="1" applyFill="1" applyBorder="1" applyAlignment="1">
      <alignment vertical="center" wrapText="1"/>
    </xf>
    <xf numFmtId="41" fontId="5" fillId="0" borderId="3" xfId="0" applyNumberFormat="1" applyFont="1" applyFill="1" applyBorder="1" applyAlignment="1">
      <alignment horizontal="right" vertical="top" wrapText="1"/>
    </xf>
    <xf numFmtId="41" fontId="4" fillId="0" borderId="2" xfId="1" applyNumberFormat="1" applyFont="1" applyFill="1" applyBorder="1" applyAlignment="1">
      <alignment horizontal="left" vertical="center" wrapText="1"/>
    </xf>
    <xf numFmtId="41" fontId="4" fillId="0" borderId="22" xfId="0" applyNumberFormat="1" applyFont="1" applyBorder="1" applyAlignment="1">
      <alignment horizontal="left" vertical="top" wrapText="1"/>
    </xf>
    <xf numFmtId="41" fontId="8" fillId="0" borderId="19" xfId="1" applyNumberFormat="1" applyFont="1" applyBorder="1" applyAlignment="1">
      <alignment horizontal="right" vertical="top" wrapText="1"/>
    </xf>
    <xf numFmtId="41" fontId="8" fillId="0" borderId="18" xfId="1" applyNumberFormat="1" applyFont="1" applyBorder="1" applyAlignment="1">
      <alignment horizontal="right" vertical="center" wrapText="1"/>
    </xf>
    <xf numFmtId="41" fontId="4" fillId="0" borderId="6" xfId="0" applyNumberFormat="1" applyFont="1" applyBorder="1" applyAlignment="1"/>
    <xf numFmtId="41" fontId="11" fillId="0" borderId="21" xfId="1" applyNumberFormat="1" applyFont="1" applyBorder="1" applyAlignment="1">
      <alignment horizontal="right" vertical="center" wrapText="1"/>
    </xf>
    <xf numFmtId="41" fontId="16" fillId="0" borderId="2" xfId="0" applyNumberFormat="1" applyFont="1" applyFill="1" applyBorder="1" applyAlignment="1">
      <alignment horizontal="right" vertical="top" wrapText="1"/>
    </xf>
    <xf numFmtId="41" fontId="16" fillId="0" borderId="6" xfId="0" applyNumberFormat="1" applyFont="1" applyFill="1" applyBorder="1" applyAlignment="1">
      <alignment horizontal="right" vertical="top" wrapText="1"/>
    </xf>
    <xf numFmtId="41" fontId="4" fillId="0" borderId="6" xfId="1" applyNumberFormat="1" applyFont="1" applyFill="1" applyBorder="1" applyAlignment="1">
      <alignment vertical="center" wrapText="1"/>
    </xf>
    <xf numFmtId="41" fontId="18" fillId="3" borderId="1" xfId="1" applyNumberFormat="1" applyFont="1" applyFill="1" applyBorder="1" applyAlignment="1">
      <alignment horizontal="right" vertical="center" wrapText="1"/>
    </xf>
    <xf numFmtId="41" fontId="17" fillId="3" borderId="1" xfId="1" applyNumberFormat="1" applyFont="1" applyFill="1" applyBorder="1" applyAlignment="1">
      <alignment horizontal="right" vertical="center" wrapText="1"/>
    </xf>
    <xf numFmtId="41" fontId="17" fillId="3" borderId="1" xfId="0" applyNumberFormat="1" applyFont="1" applyFill="1" applyBorder="1" applyAlignment="1">
      <alignment horizontal="right" vertical="center" wrapText="1"/>
    </xf>
    <xf numFmtId="41" fontId="7" fillId="0" borderId="3" xfId="0" applyNumberFormat="1" applyFont="1" applyBorder="1" applyAlignment="1">
      <alignment horizontal="left" wrapText="1"/>
    </xf>
    <xf numFmtId="41" fontId="14" fillId="0" borderId="18" xfId="1" applyNumberFormat="1" applyFont="1" applyBorder="1" applyAlignment="1">
      <alignment horizontal="right" vertical="center" wrapText="1"/>
    </xf>
    <xf numFmtId="41" fontId="11" fillId="0" borderId="28" xfId="1" applyNumberFormat="1" applyFont="1" applyBorder="1" applyAlignment="1">
      <alignment horizontal="right" vertical="center" wrapText="1"/>
    </xf>
    <xf numFmtId="177" fontId="4" fillId="3" borderId="2" xfId="0" applyNumberFormat="1" applyFont="1" applyFill="1" applyBorder="1" applyAlignment="1">
      <alignment horizontal="right" vertical="center" wrapText="1"/>
    </xf>
    <xf numFmtId="41" fontId="4" fillId="6" borderId="2" xfId="0" applyNumberFormat="1" applyFont="1" applyFill="1" applyBorder="1" applyAlignment="1">
      <alignment horizontal="right" vertical="center" wrapText="1"/>
    </xf>
    <xf numFmtId="41" fontId="4" fillId="6" borderId="6" xfId="0" applyNumberFormat="1" applyFont="1" applyFill="1" applyBorder="1" applyAlignment="1">
      <alignment horizontal="right" vertical="center" wrapText="1"/>
    </xf>
    <xf numFmtId="41" fontId="4" fillId="6" borderId="3" xfId="0" applyNumberFormat="1" applyFont="1" applyFill="1" applyBorder="1" applyAlignment="1">
      <alignment horizontal="right" vertical="center" wrapText="1"/>
    </xf>
    <xf numFmtId="41" fontId="4" fillId="6" borderId="6" xfId="1" applyNumberFormat="1" applyFont="1" applyFill="1" applyBorder="1" applyAlignment="1">
      <alignment horizontal="right" vertical="center" wrapText="1"/>
    </xf>
    <xf numFmtId="41" fontId="4" fillId="6" borderId="2" xfId="0" applyNumberFormat="1" applyFont="1" applyFill="1" applyBorder="1" applyAlignment="1">
      <alignment vertical="center" wrapText="1"/>
    </xf>
    <xf numFmtId="41" fontId="4" fillId="6" borderId="6" xfId="0" applyNumberFormat="1" applyFont="1" applyFill="1" applyBorder="1" applyAlignment="1">
      <alignment vertical="center" wrapText="1"/>
    </xf>
    <xf numFmtId="41" fontId="4" fillId="6" borderId="3" xfId="0" applyNumberFormat="1" applyFont="1" applyFill="1" applyBorder="1" applyAlignment="1">
      <alignment vertical="center" wrapText="1"/>
    </xf>
    <xf numFmtId="41" fontId="10" fillId="0" borderId="6" xfId="1" applyNumberFormat="1" applyFont="1" applyBorder="1" applyAlignment="1">
      <alignment horizontal="right" vertical="center" wrapText="1"/>
    </xf>
    <xf numFmtId="41" fontId="4" fillId="0" borderId="2" xfId="0" applyNumberFormat="1" applyFont="1" applyFill="1" applyBorder="1" applyAlignment="1">
      <alignment horizontal="right" vertical="center" wrapText="1"/>
    </xf>
    <xf numFmtId="41" fontId="4" fillId="0" borderId="2" xfId="0" applyNumberFormat="1" applyFont="1" applyBorder="1" applyAlignment="1"/>
    <xf numFmtId="41" fontId="4" fillId="0" borderId="3" xfId="0" applyNumberFormat="1" applyFont="1" applyFill="1" applyBorder="1" applyAlignment="1">
      <alignment horizontal="left"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41" fontId="11" fillId="0" borderId="6" xfId="1" applyNumberFormat="1" applyFont="1" applyBorder="1" applyAlignment="1">
      <alignment horizontal="right" vertical="center" wrapText="1"/>
    </xf>
    <xf numFmtId="41" fontId="10" fillId="0" borderId="20" xfId="1" applyNumberFormat="1" applyFont="1" applyBorder="1" applyAlignment="1">
      <alignment horizontal="right" vertical="center" wrapText="1"/>
    </xf>
    <xf numFmtId="41" fontId="7" fillId="0" borderId="5" xfId="0" applyNumberFormat="1" applyFont="1" applyBorder="1" applyAlignment="1">
      <alignment horizontal="left" vertical="center" wrapText="1"/>
    </xf>
    <xf numFmtId="41" fontId="11" fillId="0" borderId="31" xfId="1" applyNumberFormat="1" applyFont="1" applyBorder="1" applyAlignment="1">
      <alignment horizontal="right" vertical="center" wrapText="1"/>
    </xf>
    <xf numFmtId="41" fontId="7" fillId="0" borderId="5" xfId="0" applyNumberFormat="1" applyFont="1" applyBorder="1" applyAlignment="1">
      <alignment vertical="center"/>
    </xf>
    <xf numFmtId="0" fontId="4" fillId="4" borderId="0" xfId="0" applyFont="1" applyFill="1"/>
    <xf numFmtId="41" fontId="4" fillId="0" borderId="6" xfId="0" applyNumberFormat="1" applyFont="1" applyFill="1" applyBorder="1" applyAlignment="1">
      <alignment horizontal="right" vertical="top" wrapText="1"/>
    </xf>
    <xf numFmtId="177" fontId="4" fillId="4" borderId="0" xfId="0" applyNumberFormat="1" applyFont="1" applyFill="1"/>
    <xf numFmtId="41" fontId="7" fillId="0" borderId="7" xfId="0" applyNumberFormat="1" applyFont="1" applyBorder="1" applyAlignment="1">
      <alignment horizontal="left" vertical="center" wrapText="1"/>
    </xf>
    <xf numFmtId="41" fontId="4" fillId="0" borderId="2" xfId="0" applyNumberFormat="1" applyFont="1" applyFill="1" applyBorder="1" applyAlignment="1">
      <alignment horizontal="right" vertical="center" wrapText="1"/>
    </xf>
    <xf numFmtId="41" fontId="7" fillId="0" borderId="21" xfId="0" applyNumberFormat="1" applyFont="1" applyBorder="1" applyAlignment="1">
      <alignment horizontal="left" vertical="center" wrapText="1"/>
    </xf>
    <xf numFmtId="41" fontId="10" fillId="0" borderId="27" xfId="1" applyNumberFormat="1" applyFont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41" fontId="10" fillId="0" borderId="2" xfId="1" applyNumberFormat="1" applyFont="1" applyBorder="1" applyAlignment="1">
      <alignment horizontal="right" vertical="center" wrapText="1"/>
    </xf>
    <xf numFmtId="41" fontId="15" fillId="0" borderId="2" xfId="0" applyNumberFormat="1" applyFont="1" applyFill="1" applyBorder="1" applyAlignment="1">
      <alignment horizontal="right" vertical="center" wrapText="1"/>
    </xf>
    <xf numFmtId="0" fontId="31" fillId="0" borderId="29" xfId="2" applyFont="1" applyBorder="1" applyAlignment="1">
      <alignment horizontal="left" vertical="center" wrapText="1"/>
    </xf>
    <xf numFmtId="0" fontId="4" fillId="0" borderId="29" xfId="2" applyFont="1" applyBorder="1" applyAlignment="1">
      <alignment horizontal="left" vertical="center" wrapText="1"/>
    </xf>
    <xf numFmtId="0" fontId="31" fillId="0" borderId="29" xfId="2" quotePrefix="1" applyFont="1" applyBorder="1" applyAlignment="1">
      <alignment horizontal="left" vertical="center" wrapText="1"/>
    </xf>
    <xf numFmtId="0" fontId="0" fillId="0" borderId="0" xfId="0"/>
    <xf numFmtId="41" fontId="7" fillId="0" borderId="6" xfId="0" applyNumberFormat="1" applyFont="1" applyBorder="1" applyAlignment="1">
      <alignment horizontal="left" wrapText="1"/>
    </xf>
    <xf numFmtId="41" fontId="23" fillId="0" borderId="1" xfId="1" applyFont="1" applyFill="1" applyBorder="1" applyAlignment="1">
      <alignment horizontal="center" vertical="center"/>
    </xf>
    <xf numFmtId="41" fontId="23" fillId="0" borderId="2" xfId="1" applyFont="1" applyFill="1" applyBorder="1" applyAlignment="1">
      <alignment vertical="center"/>
    </xf>
    <xf numFmtId="41" fontId="7" fillId="0" borderId="0" xfId="0" applyNumberFormat="1" applyFont="1" applyBorder="1" applyAlignment="1">
      <alignment horizontal="left" wrapText="1"/>
    </xf>
    <xf numFmtId="41" fontId="23" fillId="0" borderId="1" xfId="1" applyFont="1" applyFill="1" applyBorder="1" applyAlignment="1">
      <alignment horizontal="center" vertical="center"/>
    </xf>
    <xf numFmtId="41" fontId="23" fillId="0" borderId="2" xfId="1" applyFont="1" applyFill="1" applyBorder="1" applyAlignment="1">
      <alignment vertical="center"/>
    </xf>
    <xf numFmtId="41" fontId="23" fillId="0" borderId="1" xfId="1" applyFont="1" applyFill="1" applyBorder="1" applyAlignment="1">
      <alignment horizontal="center" vertical="center"/>
    </xf>
    <xf numFmtId="41" fontId="4" fillId="0" borderId="16" xfId="0" applyNumberFormat="1" applyFont="1" applyFill="1" applyBorder="1" applyAlignment="1"/>
    <xf numFmtId="41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41" fontId="4" fillId="0" borderId="6" xfId="0" applyNumberFormat="1" applyFont="1" applyFill="1" applyBorder="1" applyAlignment="1">
      <alignment horizontal="right" vertical="center" wrapText="1"/>
    </xf>
    <xf numFmtId="0" fontId="0" fillId="0" borderId="1" xfId="0" applyBorder="1"/>
    <xf numFmtId="41" fontId="0" fillId="0" borderId="0" xfId="0" applyNumberFormat="1"/>
    <xf numFmtId="43" fontId="0" fillId="0" borderId="0" xfId="0" applyNumberFormat="1"/>
    <xf numFmtId="41" fontId="23" fillId="4" borderId="1" xfId="1" applyFont="1" applyFill="1" applyBorder="1" applyAlignment="1">
      <alignment horizontal="center" vertical="center"/>
    </xf>
    <xf numFmtId="41" fontId="23" fillId="4" borderId="2" xfId="1" applyFont="1" applyFill="1" applyBorder="1" applyAlignment="1">
      <alignment vertical="center"/>
    </xf>
    <xf numFmtId="41" fontId="24" fillId="8" borderId="1" xfId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 vertical="center"/>
    </xf>
    <xf numFmtId="41" fontId="24" fillId="8" borderId="1" xfId="0" applyNumberFormat="1" applyFont="1" applyFill="1" applyBorder="1" applyAlignment="1">
      <alignment horizontal="center" vertical="center"/>
    </xf>
    <xf numFmtId="41" fontId="12" fillId="0" borderId="17" xfId="1" applyNumberFormat="1" applyFont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180" fontId="0" fillId="0" borderId="0" xfId="0" applyNumberFormat="1"/>
    <xf numFmtId="41" fontId="4" fillId="0" borderId="2" xfId="0" applyNumberFormat="1" applyFont="1" applyFill="1" applyBorder="1" applyAlignment="1">
      <alignment vertical="center" wrapText="1"/>
    </xf>
    <xf numFmtId="41" fontId="4" fillId="0" borderId="6" xfId="0" applyNumberFormat="1" applyFont="1" applyBorder="1" applyAlignment="1">
      <alignment horizontal="right"/>
    </xf>
    <xf numFmtId="41" fontId="4" fillId="0" borderId="6" xfId="1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/>
    </xf>
    <xf numFmtId="41" fontId="4" fillId="0" borderId="6" xfId="0" applyNumberFormat="1" applyFont="1" applyFill="1" applyBorder="1" applyAlignment="1">
      <alignment horizontal="right" vertical="center" wrapText="1"/>
    </xf>
    <xf numFmtId="41" fontId="4" fillId="0" borderId="2" xfId="1" applyNumberFormat="1" applyFont="1" applyFill="1" applyBorder="1" applyAlignment="1">
      <alignment horizontal="right" vertical="center" wrapText="1"/>
    </xf>
    <xf numFmtId="41" fontId="4" fillId="0" borderId="3" xfId="0" applyNumberFormat="1" applyFont="1" applyBorder="1"/>
    <xf numFmtId="41" fontId="4" fillId="0" borderId="3" xfId="0" applyNumberFormat="1" applyFont="1" applyFill="1" applyBorder="1" applyAlignment="1">
      <alignment vertical="center" wrapText="1"/>
    </xf>
    <xf numFmtId="41" fontId="4" fillId="0" borderId="11" xfId="1" applyNumberFormat="1" applyFont="1" applyBorder="1" applyAlignment="1">
      <alignment horizontal="right" vertical="center"/>
    </xf>
    <xf numFmtId="41" fontId="4" fillId="0" borderId="6" xfId="1" applyNumberFormat="1" applyFont="1" applyFill="1" applyBorder="1" applyAlignment="1">
      <alignment horizontal="right" vertical="center" wrapText="1"/>
    </xf>
    <xf numFmtId="41" fontId="4" fillId="0" borderId="2" xfId="0" applyNumberFormat="1" applyFont="1" applyBorder="1" applyAlignment="1">
      <alignment horizontal="right"/>
    </xf>
    <xf numFmtId="41" fontId="4" fillId="0" borderId="3" xfId="0" applyNumberFormat="1" applyFont="1" applyFill="1" applyBorder="1" applyAlignment="1">
      <alignment horizontal="right" vertical="center" wrapText="1"/>
    </xf>
    <xf numFmtId="41" fontId="4" fillId="0" borderId="6" xfId="0" applyNumberFormat="1" applyFont="1" applyFill="1" applyBorder="1" applyAlignment="1">
      <alignment vertical="center" wrapText="1"/>
    </xf>
    <xf numFmtId="41" fontId="4" fillId="0" borderId="11" xfId="1" applyNumberFormat="1" applyFont="1" applyFill="1" applyBorder="1" applyAlignment="1">
      <alignment horizontal="right" vertical="center" wrapText="1"/>
    </xf>
    <xf numFmtId="41" fontId="4" fillId="0" borderId="15" xfId="1" applyNumberFormat="1" applyFont="1" applyFill="1" applyBorder="1" applyAlignment="1">
      <alignment horizontal="right" vertical="center" wrapText="1"/>
    </xf>
    <xf numFmtId="41" fontId="4" fillId="0" borderId="14" xfId="1" applyNumberFormat="1" applyFont="1" applyFill="1" applyBorder="1" applyAlignment="1">
      <alignment horizontal="right" vertical="center" wrapText="1"/>
    </xf>
    <xf numFmtId="41" fontId="4" fillId="0" borderId="3" xfId="1" applyNumberFormat="1" applyFont="1" applyBorder="1"/>
    <xf numFmtId="41" fontId="4" fillId="0" borderId="3" xfId="0" applyNumberFormat="1" applyFont="1" applyBorder="1" applyAlignment="1"/>
    <xf numFmtId="41" fontId="4" fillId="0" borderId="14" xfId="1" applyNumberFormat="1" applyFont="1" applyBorder="1" applyAlignment="1">
      <alignment vertical="center"/>
    </xf>
    <xf numFmtId="41" fontId="5" fillId="3" borderId="1" xfId="0" applyNumberFormat="1" applyFont="1" applyFill="1" applyBorder="1" applyAlignment="1">
      <alignment horizontal="right" vertical="center" wrapText="1"/>
    </xf>
    <xf numFmtId="41" fontId="4" fillId="3" borderId="1" xfId="0" applyNumberFormat="1" applyFont="1" applyFill="1" applyBorder="1" applyAlignment="1">
      <alignment horizontal="right" vertical="center" wrapText="1"/>
    </xf>
    <xf numFmtId="41" fontId="4" fillId="0" borderId="6" xfId="0" applyNumberFormat="1" applyFont="1" applyBorder="1" applyAlignment="1"/>
    <xf numFmtId="41" fontId="5" fillId="4" borderId="2" xfId="0" applyNumberFormat="1" applyFont="1" applyFill="1" applyBorder="1" applyAlignment="1">
      <alignment horizontal="right" vertical="center" wrapText="1"/>
    </xf>
    <xf numFmtId="41" fontId="5" fillId="4" borderId="11" xfId="0" applyNumberFormat="1" applyFont="1" applyFill="1" applyBorder="1" applyAlignment="1">
      <alignment horizontal="right" vertical="center" wrapText="1"/>
    </xf>
    <xf numFmtId="41" fontId="5" fillId="4" borderId="6" xfId="0" applyNumberFormat="1" applyFont="1" applyFill="1" applyBorder="1" applyAlignment="1">
      <alignment horizontal="right" vertical="center" wrapText="1"/>
    </xf>
    <xf numFmtId="41" fontId="5" fillId="4" borderId="14" xfId="0" applyNumberFormat="1" applyFont="1" applyFill="1" applyBorder="1" applyAlignment="1">
      <alignment horizontal="right" vertical="center" wrapText="1"/>
    </xf>
    <xf numFmtId="41" fontId="4" fillId="4" borderId="2" xfId="0" applyNumberFormat="1" applyFont="1" applyFill="1" applyBorder="1" applyAlignment="1">
      <alignment horizontal="right" vertical="center" wrapText="1"/>
    </xf>
    <xf numFmtId="41" fontId="4" fillId="4" borderId="6" xfId="0" applyNumberFormat="1" applyFont="1" applyFill="1" applyBorder="1" applyAlignment="1">
      <alignment horizontal="right" vertical="center" wrapText="1"/>
    </xf>
    <xf numFmtId="41" fontId="4" fillId="3" borderId="11" xfId="0" applyNumberFormat="1" applyFont="1" applyFill="1" applyBorder="1" applyAlignment="1">
      <alignment horizontal="right" vertical="center" wrapText="1"/>
    </xf>
    <xf numFmtId="41" fontId="17" fillId="4" borderId="0" xfId="0" applyNumberFormat="1" applyFont="1" applyFill="1" applyBorder="1" applyAlignment="1">
      <alignment horizontal="right" vertical="center" wrapText="1"/>
    </xf>
    <xf numFmtId="177" fontId="4" fillId="3" borderId="2" xfId="0" applyNumberFormat="1" applyFont="1" applyFill="1" applyBorder="1" applyAlignment="1">
      <alignment horizontal="right" vertical="center" wrapText="1"/>
    </xf>
    <xf numFmtId="41" fontId="4" fillId="0" borderId="15" xfId="0" applyNumberFormat="1" applyFont="1" applyFill="1" applyBorder="1" applyAlignment="1">
      <alignment horizontal="right" vertical="center" wrapText="1"/>
    </xf>
    <xf numFmtId="41" fontId="5" fillId="6" borderId="3" xfId="1" applyNumberFormat="1" applyFont="1" applyFill="1" applyBorder="1" applyAlignment="1">
      <alignment horizontal="right" vertical="center" wrapText="1"/>
    </xf>
    <xf numFmtId="41" fontId="5" fillId="6" borderId="1" xfId="0" applyNumberFormat="1" applyFont="1" applyFill="1" applyBorder="1" applyAlignment="1">
      <alignment horizontal="right" vertical="center" wrapText="1"/>
    </xf>
    <xf numFmtId="41" fontId="4" fillId="6" borderId="6" xfId="0" applyNumberFormat="1" applyFont="1" applyFill="1" applyBorder="1" applyAlignment="1">
      <alignment horizontal="right" vertical="center" wrapText="1"/>
    </xf>
    <xf numFmtId="41" fontId="4" fillId="6" borderId="3" xfId="0" applyNumberFormat="1" applyFont="1" applyFill="1" applyBorder="1" applyAlignment="1">
      <alignment horizontal="right" vertical="center" wrapText="1"/>
    </xf>
    <xf numFmtId="41" fontId="4" fillId="6" borderId="2" xfId="0" applyNumberFormat="1" applyFont="1" applyFill="1" applyBorder="1" applyAlignment="1">
      <alignment vertical="center" wrapText="1"/>
    </xf>
    <xf numFmtId="41" fontId="4" fillId="6" borderId="6" xfId="0" applyNumberFormat="1" applyFont="1" applyFill="1" applyBorder="1" applyAlignment="1">
      <alignment vertical="center" wrapText="1"/>
    </xf>
    <xf numFmtId="41" fontId="4" fillId="6" borderId="7" xfId="0" applyNumberFormat="1" applyFont="1" applyFill="1" applyBorder="1" applyAlignment="1">
      <alignment horizontal="right" vertical="center" wrapText="1"/>
    </xf>
    <xf numFmtId="41" fontId="4" fillId="6" borderId="3" xfId="1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 vertical="center" wrapText="1"/>
    </xf>
    <xf numFmtId="41" fontId="4" fillId="0" borderId="2" xfId="0" applyNumberFormat="1" applyFont="1" applyBorder="1" applyAlignment="1"/>
    <xf numFmtId="41" fontId="4" fillId="0" borderId="3" xfId="0" applyNumberFormat="1" applyFont="1" applyFill="1" applyBorder="1" applyAlignment="1">
      <alignment horizontal="center" vertical="center" wrapText="1"/>
    </xf>
    <xf numFmtId="41" fontId="4" fillId="6" borderId="3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Border="1" applyAlignment="1">
      <alignment vertical="center"/>
    </xf>
    <xf numFmtId="41" fontId="4" fillId="3" borderId="3" xfId="0" applyNumberFormat="1" applyFont="1" applyFill="1" applyBorder="1" applyAlignment="1">
      <alignment horizontal="right" vertical="center" wrapText="1"/>
    </xf>
    <xf numFmtId="41" fontId="4" fillId="0" borderId="2" xfId="1" applyNumberFormat="1" applyFont="1" applyBorder="1" applyAlignment="1">
      <alignment horizontal="right" vertical="center"/>
    </xf>
    <xf numFmtId="41" fontId="4" fillId="0" borderId="6" xfId="1" applyNumberFormat="1" applyFont="1" applyBorder="1" applyAlignment="1">
      <alignment horizontal="right"/>
    </xf>
    <xf numFmtId="41" fontId="4" fillId="0" borderId="14" xfId="1" applyNumberFormat="1" applyFont="1" applyBorder="1" applyAlignment="1">
      <alignment horizontal="right" vertical="center"/>
    </xf>
    <xf numFmtId="41" fontId="4" fillId="0" borderId="3" xfId="1" applyNumberFormat="1" applyFont="1" applyFill="1" applyBorder="1" applyAlignment="1">
      <alignment horizontal="right" vertical="center" wrapText="1"/>
    </xf>
    <xf numFmtId="41" fontId="4" fillId="0" borderId="3" xfId="1" applyNumberFormat="1" applyFont="1" applyBorder="1" applyAlignment="1">
      <alignment horizontal="right"/>
    </xf>
    <xf numFmtId="41" fontId="4" fillId="0" borderId="15" xfId="1" applyNumberFormat="1" applyFont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wrapText="1"/>
    </xf>
    <xf numFmtId="41" fontId="5" fillId="0" borderId="3" xfId="0" applyNumberFormat="1" applyFont="1" applyFill="1" applyBorder="1" applyAlignment="1">
      <alignment vertical="center" wrapText="1"/>
    </xf>
    <xf numFmtId="41" fontId="4" fillId="3" borderId="1" xfId="1" applyNumberFormat="1" applyFont="1" applyFill="1" applyBorder="1" applyAlignment="1">
      <alignment horizontal="right" vertical="center" wrapText="1"/>
    </xf>
    <xf numFmtId="41" fontId="5" fillId="0" borderId="6" xfId="0" applyNumberFormat="1" applyFont="1" applyFill="1" applyBorder="1" applyAlignment="1">
      <alignment vertical="center" wrapText="1"/>
    </xf>
    <xf numFmtId="41" fontId="5" fillId="0" borderId="2" xfId="1" applyNumberFormat="1" applyFont="1" applyFill="1" applyBorder="1" applyAlignment="1">
      <alignment horizontal="right" vertical="center" wrapText="1"/>
    </xf>
    <xf numFmtId="41" fontId="4" fillId="0" borderId="15" xfId="1" applyNumberFormat="1" applyFont="1" applyBorder="1" applyAlignment="1">
      <alignment vertical="center"/>
    </xf>
    <xf numFmtId="41" fontId="17" fillId="4" borderId="2" xfId="0" applyNumberFormat="1" applyFont="1" applyFill="1" applyBorder="1" applyAlignment="1">
      <alignment horizontal="right" vertical="center" wrapText="1"/>
    </xf>
    <xf numFmtId="41" fontId="4" fillId="6" borderId="6" xfId="1" applyNumberFormat="1" applyFont="1" applyFill="1" applyBorder="1" applyAlignment="1">
      <alignment horizontal="right" vertical="center" wrapText="1"/>
    </xf>
    <xf numFmtId="41" fontId="4" fillId="6" borderId="3" xfId="1" applyNumberFormat="1" applyFont="1" applyFill="1" applyBorder="1" applyAlignment="1">
      <alignment horizontal="right" vertical="center" wrapText="1"/>
    </xf>
    <xf numFmtId="41" fontId="4" fillId="6" borderId="3" xfId="0" applyNumberFormat="1" applyFont="1" applyFill="1" applyBorder="1" applyAlignment="1">
      <alignment vertical="center" wrapText="1"/>
    </xf>
    <xf numFmtId="41" fontId="4" fillId="6" borderId="6" xfId="0" applyNumberFormat="1" applyFont="1" applyFill="1" applyBorder="1" applyAlignment="1">
      <alignment vertical="top" wrapText="1"/>
    </xf>
    <xf numFmtId="41" fontId="17" fillId="0" borderId="2" xfId="0" applyNumberFormat="1" applyFont="1" applyFill="1" applyBorder="1" applyAlignment="1">
      <alignment horizontal="right" vertical="center" wrapText="1"/>
    </xf>
    <xf numFmtId="41" fontId="20" fillId="0" borderId="6" xfId="1" applyNumberFormat="1" applyFont="1" applyBorder="1" applyAlignment="1">
      <alignment vertical="center"/>
    </xf>
    <xf numFmtId="41" fontId="4" fillId="0" borderId="14" xfId="0" applyNumberFormat="1" applyFont="1" applyFill="1" applyBorder="1" applyAlignment="1">
      <alignment horizontal="right" vertical="center" wrapText="1"/>
    </xf>
    <xf numFmtId="41" fontId="4" fillId="0" borderId="6" xfId="0" applyNumberFormat="1" applyFont="1" applyFill="1" applyBorder="1" applyAlignment="1">
      <alignment horizontal="center" vertical="center" wrapText="1"/>
    </xf>
    <xf numFmtId="41" fontId="5" fillId="0" borderId="6" xfId="0" applyNumberFormat="1" applyFont="1" applyFill="1" applyBorder="1" applyAlignment="1">
      <alignment horizontal="center" vertical="center" wrapText="1"/>
    </xf>
    <xf numFmtId="41" fontId="5" fillId="0" borderId="3" xfId="0" applyNumberFormat="1" applyFont="1" applyFill="1" applyBorder="1" applyAlignment="1">
      <alignment horizontal="center" vertical="center" wrapText="1"/>
    </xf>
    <xf numFmtId="41" fontId="4" fillId="6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41" fontId="17" fillId="0" borderId="6" xfId="0" applyNumberFormat="1" applyFont="1" applyFill="1" applyBorder="1" applyAlignment="1">
      <alignment horizontal="right"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41" fontId="4" fillId="0" borderId="20" xfId="0" applyNumberFormat="1" applyFont="1" applyBorder="1" applyAlignment="1">
      <alignment horizontal="left" vertical="center" wrapText="1"/>
    </xf>
    <xf numFmtId="41" fontId="7" fillId="0" borderId="20" xfId="0" applyNumberFormat="1" applyFont="1" applyBorder="1" applyAlignment="1">
      <alignment horizontal="left" vertical="center" wrapText="1"/>
    </xf>
    <xf numFmtId="41" fontId="7" fillId="0" borderId="26" xfId="0" applyNumberFormat="1" applyFont="1" applyBorder="1" applyAlignment="1">
      <alignment horizontal="left" vertical="center" wrapText="1"/>
    </xf>
    <xf numFmtId="41" fontId="7" fillId="0" borderId="2" xfId="0" applyNumberFormat="1" applyFont="1" applyBorder="1" applyAlignment="1">
      <alignment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41" fontId="4" fillId="0" borderId="0" xfId="1" applyFont="1" applyAlignment="1">
      <alignment wrapText="1"/>
    </xf>
    <xf numFmtId="41" fontId="4" fillId="0" borderId="16" xfId="0" applyNumberFormat="1" applyFont="1" applyFill="1" applyBorder="1" applyAlignment="1">
      <alignment wrapText="1"/>
    </xf>
    <xf numFmtId="41" fontId="4" fillId="0" borderId="11" xfId="1" applyNumberFormat="1" applyFont="1" applyBorder="1" applyAlignment="1">
      <alignment horizontal="right" vertical="center" wrapText="1"/>
    </xf>
    <xf numFmtId="41" fontId="4" fillId="0" borderId="14" xfId="1" applyNumberFormat="1" applyFont="1" applyBorder="1" applyAlignment="1">
      <alignment horizontal="right" vertical="center" wrapText="1"/>
    </xf>
    <xf numFmtId="41" fontId="4" fillId="0" borderId="15" xfId="1" applyNumberFormat="1" applyFont="1" applyBorder="1" applyAlignment="1">
      <alignment horizontal="right" vertical="center" wrapText="1"/>
    </xf>
    <xf numFmtId="41" fontId="5" fillId="0" borderId="3" xfId="0" applyNumberFormat="1" applyFont="1" applyFill="1" applyBorder="1" applyAlignment="1">
      <alignment horizontal="right" vertical="center" wrapText="1"/>
    </xf>
    <xf numFmtId="41" fontId="20" fillId="4" borderId="0" xfId="0" applyNumberFormat="1" applyFont="1" applyFill="1" applyBorder="1" applyAlignment="1">
      <alignment horizontal="right" wrapText="1"/>
    </xf>
    <xf numFmtId="41" fontId="20" fillId="0" borderId="2" xfId="1" applyNumberFormat="1" applyFont="1" applyBorder="1" applyAlignment="1">
      <alignment horizontal="right" vertical="center" wrapText="1"/>
    </xf>
    <xf numFmtId="41" fontId="20" fillId="0" borderId="6" xfId="1" applyNumberFormat="1" applyFont="1" applyBorder="1" applyAlignment="1">
      <alignment horizontal="right" vertical="center" wrapText="1"/>
    </xf>
    <xf numFmtId="41" fontId="4" fillId="0" borderId="3" xfId="1" applyNumberFormat="1" applyFont="1" applyBorder="1" applyAlignment="1">
      <alignment horizontal="right" wrapText="1"/>
    </xf>
    <xf numFmtId="41" fontId="4" fillId="3" borderId="1" xfId="0" applyNumberFormat="1" applyFont="1" applyFill="1" applyBorder="1" applyAlignment="1">
      <alignment horizontal="right" vertical="center"/>
    </xf>
    <xf numFmtId="41" fontId="4" fillId="3" borderId="2" xfId="0" applyNumberFormat="1" applyFont="1" applyFill="1" applyBorder="1" applyAlignment="1">
      <alignment horizontal="right" vertical="center" wrapText="1"/>
    </xf>
    <xf numFmtId="41" fontId="4" fillId="0" borderId="11" xfId="1" applyNumberFormat="1" applyFont="1" applyFill="1" applyBorder="1" applyAlignment="1">
      <alignment horizontal="right" vertical="center"/>
    </xf>
    <xf numFmtId="41" fontId="4" fillId="0" borderId="14" xfId="1" applyNumberFormat="1" applyFont="1" applyFill="1" applyBorder="1" applyAlignment="1">
      <alignment horizontal="right" vertical="center"/>
    </xf>
    <xf numFmtId="41" fontId="8" fillId="0" borderId="3" xfId="1" applyNumberFormat="1" applyFont="1" applyFill="1" applyBorder="1" applyAlignment="1">
      <alignment horizontal="right" vertical="center" wrapText="1"/>
    </xf>
    <xf numFmtId="41" fontId="17" fillId="6" borderId="1" xfId="0" applyNumberFormat="1" applyFont="1" applyFill="1" applyBorder="1" applyAlignment="1">
      <alignment horizontal="right" vertical="center" wrapText="1"/>
    </xf>
    <xf numFmtId="41" fontId="17" fillId="6" borderId="3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Border="1" applyAlignment="1">
      <alignment horizontal="left" vertical="top" wrapText="1"/>
    </xf>
    <xf numFmtId="41" fontId="38" fillId="4" borderId="0" xfId="0" applyNumberFormat="1" applyFont="1" applyFill="1" applyBorder="1"/>
    <xf numFmtId="41" fontId="38" fillId="0" borderId="14" xfId="1" applyNumberFormat="1" applyFont="1" applyBorder="1" applyAlignment="1">
      <alignment horizontal="right" vertical="center"/>
    </xf>
    <xf numFmtId="41" fontId="38" fillId="0" borderId="15" xfId="1" applyNumberFormat="1" applyFont="1" applyBorder="1" applyAlignment="1">
      <alignment horizontal="right" vertical="center"/>
    </xf>
    <xf numFmtId="41" fontId="4" fillId="3" borderId="1" xfId="1" applyNumberFormat="1" applyFont="1" applyFill="1" applyBorder="1" applyAlignment="1">
      <alignment horizontal="right" vertical="center"/>
    </xf>
    <xf numFmtId="41" fontId="5" fillId="0" borderId="2" xfId="1" applyNumberFormat="1" applyFont="1" applyFill="1" applyBorder="1" applyAlignment="1">
      <alignment horizontal="right" vertical="center"/>
    </xf>
    <xf numFmtId="41" fontId="38" fillId="4" borderId="0" xfId="0" applyNumberFormat="1" applyFont="1" applyFill="1" applyBorder="1" applyAlignment="1">
      <alignment horizontal="right"/>
    </xf>
    <xf numFmtId="41" fontId="38" fillId="0" borderId="2" xfId="1" applyNumberFormat="1" applyFont="1" applyBorder="1" applyAlignment="1">
      <alignment horizontal="right" vertical="center"/>
    </xf>
    <xf numFmtId="41" fontId="20" fillId="0" borderId="6" xfId="1" applyNumberFormat="1" applyFont="1" applyBorder="1" applyAlignment="1">
      <alignment horizontal="right" vertical="center"/>
    </xf>
    <xf numFmtId="41" fontId="12" fillId="0" borderId="2" xfId="1" applyNumberFormat="1" applyFont="1" applyFill="1" applyBorder="1" applyAlignment="1">
      <alignment horizontal="right" vertical="center" wrapText="1"/>
    </xf>
    <xf numFmtId="41" fontId="8" fillId="0" borderId="6" xfId="1" applyNumberFormat="1" applyFont="1" applyFill="1" applyBorder="1" applyAlignment="1">
      <alignment horizontal="right" vertical="center" wrapText="1"/>
    </xf>
    <xf numFmtId="41" fontId="40" fillId="0" borderId="1" xfId="0" applyNumberFormat="1" applyFont="1" applyFill="1" applyBorder="1" applyAlignment="1">
      <alignment horizontal="center" vertical="center" wrapText="1"/>
    </xf>
    <xf numFmtId="41" fontId="40" fillId="0" borderId="1" xfId="1" applyNumberFormat="1" applyFont="1" applyFill="1" applyBorder="1" applyAlignment="1">
      <alignment horizontal="center" vertical="center" wrapText="1"/>
    </xf>
    <xf numFmtId="41" fontId="40" fillId="0" borderId="4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39" fillId="0" borderId="1" xfId="0" applyFont="1" applyFill="1" applyBorder="1" applyAlignment="1">
      <alignment horizontal="left" vertical="center"/>
    </xf>
    <xf numFmtId="41" fontId="11" fillId="0" borderId="18" xfId="1" applyNumberFormat="1" applyFont="1" applyBorder="1" applyAlignment="1">
      <alignment horizontal="right" wrapText="1"/>
    </xf>
    <xf numFmtId="41" fontId="7" fillId="0" borderId="0" xfId="0" applyNumberFormat="1" applyFont="1" applyBorder="1" applyAlignment="1">
      <alignment wrapText="1"/>
    </xf>
    <xf numFmtId="41" fontId="11" fillId="0" borderId="6" xfId="1" applyNumberFormat="1" applyFont="1" applyBorder="1" applyAlignment="1">
      <alignment horizontal="right" wrapText="1"/>
    </xf>
    <xf numFmtId="41" fontId="11" fillId="0" borderId="3" xfId="1" applyNumberFormat="1" applyFont="1" applyBorder="1" applyAlignment="1">
      <alignment horizontal="right" wrapText="1"/>
    </xf>
    <xf numFmtId="41" fontId="11" fillId="0" borderId="22" xfId="1" applyNumberFormat="1" applyFont="1" applyBorder="1" applyAlignment="1">
      <alignment horizontal="right" wrapText="1"/>
    </xf>
    <xf numFmtId="41" fontId="16" fillId="0" borderId="6" xfId="0" applyNumberFormat="1" applyFont="1" applyFill="1" applyBorder="1" applyAlignment="1">
      <alignment horizontal="right" vertical="center" wrapText="1"/>
    </xf>
    <xf numFmtId="41" fontId="16" fillId="0" borderId="2" xfId="0" applyNumberFormat="1" applyFont="1" applyFill="1" applyBorder="1" applyAlignment="1">
      <alignment horizontal="right" vertical="center" wrapText="1"/>
    </xf>
    <xf numFmtId="41" fontId="17" fillId="6" borderId="3" xfId="1" applyNumberFormat="1" applyFont="1" applyFill="1" applyBorder="1" applyAlignment="1">
      <alignment horizontal="right" vertical="center" wrapText="1"/>
    </xf>
    <xf numFmtId="41" fontId="17" fillId="6" borderId="1" xfId="1" applyNumberFormat="1" applyFont="1" applyFill="1" applyBorder="1" applyAlignment="1">
      <alignment horizontal="right"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5" fillId="4" borderId="0" xfId="0" applyNumberFormat="1" applyFont="1" applyFill="1" applyBorder="1" applyAlignment="1">
      <alignment horizontal="right" vertical="center" wrapText="1"/>
    </xf>
    <xf numFmtId="0" fontId="41" fillId="4" borderId="0" xfId="0" applyNumberFormat="1" applyFont="1" applyFill="1" applyBorder="1" applyAlignment="1">
      <alignment horizontal="right" vertical="center" wrapText="1"/>
    </xf>
    <xf numFmtId="41" fontId="7" fillId="0" borderId="14" xfId="0" applyNumberFormat="1" applyFont="1" applyBorder="1" applyAlignment="1">
      <alignment vertical="center"/>
    </xf>
    <xf numFmtId="41" fontId="7" fillId="0" borderId="3" xfId="0" applyNumberFormat="1" applyFont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2" xfId="0" applyNumberFormat="1" applyFont="1" applyFill="1" applyBorder="1" applyAlignment="1">
      <alignment horizontal="left" vertical="top" wrapText="1"/>
    </xf>
    <xf numFmtId="41" fontId="15" fillId="0" borderId="2" xfId="1" applyNumberFormat="1" applyFont="1" applyFill="1" applyBorder="1" applyAlignment="1">
      <alignment horizontal="right" vertical="center" wrapText="1"/>
    </xf>
    <xf numFmtId="41" fontId="7" fillId="0" borderId="31" xfId="0" applyNumberFormat="1" applyFont="1" applyBorder="1" applyAlignment="1">
      <alignment horizontal="left" wrapText="1"/>
    </xf>
    <xf numFmtId="41" fontId="4" fillId="0" borderId="6" xfId="0" applyNumberFormat="1" applyFont="1" applyFill="1" applyBorder="1" applyAlignment="1">
      <alignment horizontal="left"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41" fontId="4" fillId="0" borderId="6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vertical="top" wrapText="1"/>
    </xf>
    <xf numFmtId="41" fontId="7" fillId="0" borderId="21" xfId="0" quotePrefix="1" applyNumberFormat="1" applyFont="1" applyBorder="1" applyAlignment="1">
      <alignment horizontal="left" wrapText="1"/>
    </xf>
    <xf numFmtId="0" fontId="31" fillId="0" borderId="33" xfId="2" applyFont="1" applyBorder="1" applyAlignment="1">
      <alignment horizontal="left" vertical="center" wrapText="1"/>
    </xf>
    <xf numFmtId="41" fontId="5" fillId="6" borderId="2" xfId="1" applyNumberFormat="1" applyFont="1" applyFill="1" applyBorder="1" applyAlignment="1">
      <alignment horizontal="right" vertical="center" wrapText="1"/>
    </xf>
    <xf numFmtId="41" fontId="7" fillId="0" borderId="0" xfId="0" quotePrefix="1" applyNumberFormat="1" applyFont="1" applyBorder="1" applyAlignment="1">
      <alignment horizontal="left" vertical="top" wrapText="1"/>
    </xf>
    <xf numFmtId="41" fontId="4" fillId="0" borderId="2" xfId="0" applyNumberFormat="1" applyFont="1" applyBorder="1" applyAlignment="1">
      <alignment horizontal="right" wrapText="1"/>
    </xf>
    <xf numFmtId="0" fontId="0" fillId="4" borderId="0" xfId="0" applyFont="1" applyFill="1"/>
    <xf numFmtId="0" fontId="0" fillId="4" borderId="0" xfId="0" applyFill="1"/>
    <xf numFmtId="41" fontId="37" fillId="0" borderId="0" xfId="0" applyNumberFormat="1" applyFont="1" applyAlignment="1">
      <alignment vertical="center"/>
    </xf>
    <xf numFmtId="41" fontId="5" fillId="3" borderId="1" xfId="1" applyNumberFormat="1" applyFont="1" applyFill="1" applyBorder="1" applyAlignment="1">
      <alignment horizontal="right" vertical="center"/>
    </xf>
    <xf numFmtId="41" fontId="4" fillId="0" borderId="3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vertical="top" wrapText="1"/>
    </xf>
    <xf numFmtId="177" fontId="4" fillId="4" borderId="0" xfId="0" applyNumberFormat="1" applyFont="1" applyFill="1" applyBorder="1"/>
    <xf numFmtId="41" fontId="4" fillId="0" borderId="0" xfId="0" applyNumberFormat="1" applyFont="1" applyFill="1" applyBorder="1" applyAlignment="1">
      <alignment horizontal="right" vertical="top" wrapText="1"/>
    </xf>
    <xf numFmtId="0" fontId="4" fillId="0" borderId="6" xfId="0" applyNumberFormat="1" applyFont="1" applyFill="1" applyBorder="1" applyAlignment="1">
      <alignment horizontal="left" vertical="center" wrapText="1"/>
    </xf>
    <xf numFmtId="41" fontId="4" fillId="6" borderId="2" xfId="1" applyNumberFormat="1" applyFont="1" applyFill="1" applyBorder="1" applyAlignment="1">
      <alignment horizontal="right" vertical="center" wrapText="1"/>
    </xf>
    <xf numFmtId="41" fontId="4" fillId="0" borderId="3" xfId="0" applyNumberFormat="1" applyFont="1" applyFill="1" applyBorder="1" applyAlignment="1">
      <alignment vertical="center"/>
    </xf>
    <xf numFmtId="41" fontId="4" fillId="4" borderId="6" xfId="1" applyNumberFormat="1" applyFont="1" applyFill="1" applyBorder="1" applyAlignment="1">
      <alignment horizontal="right" vertical="center" wrapText="1"/>
    </xf>
    <xf numFmtId="41" fontId="4" fillId="6" borderId="8" xfId="0" applyNumberFormat="1" applyFont="1" applyFill="1" applyBorder="1" applyAlignment="1">
      <alignment horizontal="right" vertical="center" wrapText="1"/>
    </xf>
    <xf numFmtId="41" fontId="7" fillId="4" borderId="6" xfId="0" applyNumberFormat="1" applyFont="1" applyFill="1" applyBorder="1" applyAlignment="1">
      <alignment vertical="top" wrapText="1"/>
    </xf>
    <xf numFmtId="41" fontId="17" fillId="4" borderId="3" xfId="0" applyNumberFormat="1" applyFont="1" applyFill="1" applyBorder="1" applyAlignment="1">
      <alignment horizontal="right" vertical="center" wrapText="1"/>
    </xf>
    <xf numFmtId="41" fontId="7" fillId="4" borderId="21" xfId="0" applyNumberFormat="1" applyFont="1" applyFill="1" applyBorder="1" applyAlignment="1">
      <alignment horizontal="left" wrapText="1"/>
    </xf>
    <xf numFmtId="41" fontId="7" fillId="4" borderId="32" xfId="0" applyNumberFormat="1" applyFont="1" applyFill="1" applyBorder="1" applyAlignment="1">
      <alignment horizontal="left" wrapText="1"/>
    </xf>
    <xf numFmtId="41" fontId="7" fillId="4" borderId="21" xfId="0" quotePrefix="1" applyNumberFormat="1" applyFont="1" applyFill="1" applyBorder="1" applyAlignment="1">
      <alignment horizontal="left" wrapText="1"/>
    </xf>
    <xf numFmtId="41" fontId="7" fillId="4" borderId="3" xfId="0" applyNumberFormat="1" applyFont="1" applyFill="1" applyBorder="1" applyAlignment="1">
      <alignment wrapText="1"/>
    </xf>
    <xf numFmtId="41" fontId="4" fillId="0" borderId="6" xfId="0" applyNumberFormat="1" applyFont="1" applyBorder="1" applyAlignment="1">
      <alignment vertical="center"/>
    </xf>
    <xf numFmtId="41" fontId="7" fillId="4" borderId="6" xfId="0" applyNumberFormat="1" applyFont="1" applyFill="1" applyBorder="1" applyAlignment="1">
      <alignment horizontal="left" vertical="center" wrapText="1"/>
    </xf>
    <xf numFmtId="41" fontId="7" fillId="4" borderId="6" xfId="0" applyNumberFormat="1" applyFont="1" applyFill="1" applyBorder="1" applyAlignment="1">
      <alignment horizontal="left" wrapText="1"/>
    </xf>
    <xf numFmtId="41" fontId="14" fillId="0" borderId="35" xfId="1" applyNumberFormat="1" applyFont="1" applyBorder="1" applyAlignment="1">
      <alignment horizontal="right" vertical="center" wrapText="1"/>
    </xf>
    <xf numFmtId="41" fontId="7" fillId="0" borderId="3" xfId="0" applyNumberFormat="1" applyFont="1" applyBorder="1" applyAlignment="1">
      <alignment vertical="center"/>
    </xf>
    <xf numFmtId="181" fontId="5" fillId="3" borderId="1" xfId="0" applyNumberFormat="1" applyFont="1" applyFill="1" applyBorder="1" applyAlignment="1">
      <alignment horizontal="right" vertical="center" wrapText="1"/>
    </xf>
    <xf numFmtId="181" fontId="9" fillId="5" borderId="7" xfId="1" applyNumberFormat="1" applyFont="1" applyFill="1" applyBorder="1" applyAlignment="1">
      <alignment horizontal="right" vertical="center" wrapText="1"/>
    </xf>
    <xf numFmtId="181" fontId="9" fillId="3" borderId="10" xfId="1" applyNumberFormat="1" applyFont="1" applyFill="1" applyBorder="1" applyAlignment="1">
      <alignment horizontal="right" vertical="center" wrapText="1"/>
    </xf>
    <xf numFmtId="181" fontId="5" fillId="0" borderId="8" xfId="0" applyNumberFormat="1" applyFont="1" applyFill="1" applyBorder="1" applyAlignment="1">
      <alignment horizontal="right" vertical="center" wrapText="1"/>
    </xf>
    <xf numFmtId="181" fontId="5" fillId="0" borderId="7" xfId="0" applyNumberFormat="1" applyFont="1" applyFill="1" applyBorder="1" applyAlignment="1">
      <alignment horizontal="right" vertical="center" wrapText="1"/>
    </xf>
    <xf numFmtId="181" fontId="5" fillId="0" borderId="2" xfId="0" applyNumberFormat="1" applyFont="1" applyFill="1" applyBorder="1" applyAlignment="1">
      <alignment horizontal="right" vertical="center" wrapText="1"/>
    </xf>
    <xf numFmtId="181" fontId="5" fillId="0" borderId="6" xfId="0" applyNumberFormat="1" applyFont="1" applyFill="1" applyBorder="1" applyAlignment="1">
      <alignment horizontal="right" vertical="center" wrapText="1"/>
    </xf>
    <xf numFmtId="181" fontId="5" fillId="0" borderId="5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Fill="1" applyBorder="1" applyAlignment="1">
      <alignment horizontal="right" vertical="center" wrapText="1"/>
    </xf>
    <xf numFmtId="181" fontId="5" fillId="4" borderId="2" xfId="0" applyNumberFormat="1" applyFont="1" applyFill="1" applyBorder="1" applyAlignment="1">
      <alignment horizontal="right" vertical="center" wrapText="1"/>
    </xf>
    <xf numFmtId="181" fontId="5" fillId="3" borderId="3" xfId="0" applyNumberFormat="1" applyFont="1" applyFill="1" applyBorder="1" applyAlignment="1">
      <alignment horizontal="right" vertical="center" wrapText="1"/>
    </xf>
    <xf numFmtId="181" fontId="5" fillId="4" borderId="6" xfId="0" applyNumberFormat="1" applyFont="1" applyFill="1" applyBorder="1" applyAlignment="1">
      <alignment horizontal="right" vertical="center" wrapText="1"/>
    </xf>
    <xf numFmtId="181" fontId="5" fillId="4" borderId="8" xfId="0" applyNumberFormat="1" applyFont="1" applyFill="1" applyBorder="1" applyAlignment="1">
      <alignment horizontal="right" vertical="center" wrapText="1"/>
    </xf>
    <xf numFmtId="181" fontId="5" fillId="3" borderId="25" xfId="1" applyNumberFormat="1" applyFont="1" applyFill="1" applyBorder="1" applyAlignment="1">
      <alignment horizontal="right" vertical="center" wrapText="1"/>
    </xf>
    <xf numFmtId="181" fontId="5" fillId="3" borderId="10" xfId="0" applyNumberFormat="1" applyFont="1" applyFill="1" applyBorder="1" applyAlignment="1">
      <alignment horizontal="right" vertical="center" wrapText="1"/>
    </xf>
    <xf numFmtId="181" fontId="4" fillId="0" borderId="5" xfId="0" applyNumberFormat="1" applyFont="1" applyFill="1" applyBorder="1" applyAlignment="1">
      <alignment horizontal="right" vertical="center" wrapText="1"/>
    </xf>
    <xf numFmtId="181" fontId="4" fillId="0" borderId="8" xfId="0" applyNumberFormat="1" applyFont="1" applyFill="1" applyBorder="1" applyAlignment="1">
      <alignment horizontal="right" vertical="center" wrapText="1"/>
    </xf>
    <xf numFmtId="181" fontId="4" fillId="0" borderId="7" xfId="0" applyNumberFormat="1" applyFont="1" applyFill="1" applyBorder="1" applyAlignment="1">
      <alignment horizontal="right" vertical="center" wrapText="1"/>
    </xf>
    <xf numFmtId="181" fontId="5" fillId="3" borderId="1" xfId="1" applyNumberFormat="1" applyFont="1" applyFill="1" applyBorder="1" applyAlignment="1">
      <alignment horizontal="right" vertical="center" wrapText="1"/>
    </xf>
    <xf numFmtId="181" fontId="4" fillId="3" borderId="5" xfId="0" applyNumberFormat="1" applyFont="1" applyFill="1" applyBorder="1" applyAlignment="1">
      <alignment horizontal="right" vertical="center" wrapText="1"/>
    </xf>
    <xf numFmtId="181" fontId="5" fillId="4" borderId="6" xfId="1" applyNumberFormat="1" applyFont="1" applyFill="1" applyBorder="1" applyAlignment="1">
      <alignment horizontal="right" vertical="center" wrapText="1"/>
    </xf>
    <xf numFmtId="181" fontId="5" fillId="4" borderId="34" xfId="1" applyNumberFormat="1" applyFont="1" applyFill="1" applyBorder="1" applyAlignment="1">
      <alignment horizontal="right" vertical="center" wrapText="1"/>
    </xf>
    <xf numFmtId="181" fontId="5" fillId="4" borderId="5" xfId="1" applyNumberFormat="1" applyFont="1" applyFill="1" applyBorder="1" applyAlignment="1">
      <alignment horizontal="right" vertical="center" wrapText="1"/>
    </xf>
    <xf numFmtId="181" fontId="5" fillId="4" borderId="8" xfId="1" applyNumberFormat="1" applyFont="1" applyFill="1" applyBorder="1" applyAlignment="1">
      <alignment horizontal="right" vertical="center" wrapText="1"/>
    </xf>
    <xf numFmtId="181" fontId="4" fillId="0" borderId="3" xfId="0" applyNumberFormat="1" applyFont="1" applyFill="1" applyBorder="1" applyAlignment="1">
      <alignment horizontal="right" vertical="center" wrapText="1"/>
    </xf>
    <xf numFmtId="181" fontId="5" fillId="3" borderId="2" xfId="1" applyNumberFormat="1" applyFont="1" applyFill="1" applyBorder="1" applyAlignment="1">
      <alignment horizontal="right" vertical="center" wrapText="1"/>
    </xf>
    <xf numFmtId="181" fontId="5" fillId="4" borderId="2" xfId="1" applyNumberFormat="1" applyFont="1" applyFill="1" applyBorder="1" applyAlignment="1">
      <alignment horizontal="right" vertical="center" wrapText="1"/>
    </xf>
    <xf numFmtId="181" fontId="4" fillId="0" borderId="8" xfId="0" applyNumberFormat="1" applyFont="1" applyFill="1" applyBorder="1" applyAlignment="1">
      <alignment vertical="center" wrapText="1"/>
    </xf>
    <xf numFmtId="181" fontId="4" fillId="0" borderId="5" xfId="0" applyNumberFormat="1" applyFont="1" applyFill="1" applyBorder="1" applyAlignment="1">
      <alignment vertical="center" wrapText="1"/>
    </xf>
    <xf numFmtId="181" fontId="4" fillId="0" borderId="7" xfId="0" applyNumberFormat="1" applyFont="1" applyFill="1" applyBorder="1" applyAlignment="1">
      <alignment vertical="center" wrapText="1"/>
    </xf>
    <xf numFmtId="181" fontId="24" fillId="8" borderId="10" xfId="1" applyNumberFormat="1" applyFont="1" applyFill="1" applyBorder="1" applyAlignment="1">
      <alignment horizontal="right" vertical="center"/>
    </xf>
    <xf numFmtId="181" fontId="24" fillId="8" borderId="1" xfId="1" applyNumberFormat="1" applyFont="1" applyFill="1" applyBorder="1" applyAlignment="1">
      <alignment horizontal="center" vertical="center"/>
    </xf>
    <xf numFmtId="181" fontId="0" fillId="8" borderId="1" xfId="0" applyNumberFormat="1" applyFill="1" applyBorder="1"/>
    <xf numFmtId="181" fontId="24" fillId="8" borderId="10" xfId="0" applyNumberFormat="1" applyFont="1" applyFill="1" applyBorder="1" applyAlignment="1">
      <alignment horizontal="right" vertical="center"/>
    </xf>
    <xf numFmtId="181" fontId="24" fillId="8" borderId="10" xfId="0" applyNumberFormat="1" applyFont="1" applyFill="1" applyBorder="1" applyAlignment="1">
      <alignment horizontal="center" vertical="center"/>
    </xf>
    <xf numFmtId="181" fontId="24" fillId="8" borderId="1" xfId="1" applyNumberFormat="1" applyFont="1" applyFill="1" applyBorder="1" applyAlignment="1">
      <alignment horizontal="right" vertical="center"/>
    </xf>
    <xf numFmtId="0" fontId="4" fillId="0" borderId="6" xfId="0" applyNumberFormat="1" applyFont="1" applyFill="1" applyBorder="1" applyAlignment="1">
      <alignment horizontal="left" vertical="center" wrapText="1"/>
    </xf>
    <xf numFmtId="41" fontId="7" fillId="0" borderId="1" xfId="0" applyNumberFormat="1" applyFont="1" applyBorder="1" applyAlignment="1">
      <alignment horizontal="left" vertical="center" wrapText="1"/>
    </xf>
    <xf numFmtId="41" fontId="0" fillId="0" borderId="0" xfId="0" applyNumberFormat="1" applyAlignment="1">
      <alignment vertical="center"/>
    </xf>
    <xf numFmtId="41" fontId="4" fillId="4" borderId="0" xfId="0" applyNumberFormat="1" applyFont="1" applyFill="1" applyBorder="1" applyAlignment="1">
      <alignment horizontal="right" wrapText="1"/>
    </xf>
    <xf numFmtId="41" fontId="4" fillId="3" borderId="8" xfId="0" applyNumberFormat="1" applyFont="1" applyFill="1" applyBorder="1" applyAlignment="1">
      <alignment horizontal="left" vertical="center" wrapText="1"/>
    </xf>
    <xf numFmtId="41" fontId="7" fillId="0" borderId="6" xfId="0" applyNumberFormat="1" applyFont="1" applyBorder="1" applyAlignment="1">
      <alignment vertical="center"/>
    </xf>
    <xf numFmtId="41" fontId="7" fillId="4" borderId="21" xfId="0" applyNumberFormat="1" applyFont="1" applyFill="1" applyBorder="1" applyAlignment="1">
      <alignment horizontal="justify" vertical="center" wrapText="1"/>
    </xf>
    <xf numFmtId="181" fontId="5" fillId="0" borderId="2" xfId="0" applyNumberFormat="1" applyFont="1" applyFill="1" applyBorder="1" applyAlignment="1">
      <alignment vertical="center" wrapText="1"/>
    </xf>
    <xf numFmtId="181" fontId="5" fillId="0" borderId="3" xfId="0" applyNumberFormat="1" applyFont="1" applyFill="1" applyBorder="1" applyAlignment="1">
      <alignment vertical="center" wrapText="1"/>
    </xf>
    <xf numFmtId="0" fontId="45" fillId="4" borderId="32" xfId="15" applyNumberFormat="1" applyFont="1" applyFill="1" applyBorder="1" applyAlignment="1">
      <alignment vertical="center" wrapText="1"/>
    </xf>
    <xf numFmtId="181" fontId="5" fillId="0" borderId="14" xfId="0" applyNumberFormat="1" applyFont="1" applyFill="1" applyBorder="1" applyAlignment="1">
      <alignment horizontal="right" vertical="center" wrapText="1"/>
    </xf>
    <xf numFmtId="41" fontId="14" fillId="0" borderId="21" xfId="1" applyNumberFormat="1" applyFont="1" applyBorder="1" applyAlignment="1">
      <alignment horizontal="right" vertical="center" wrapText="1"/>
    </xf>
    <xf numFmtId="41" fontId="7" fillId="0" borderId="6" xfId="0" applyNumberFormat="1" applyFont="1" applyBorder="1" applyAlignment="1">
      <alignment horizontal="left" vertical="center" wrapText="1"/>
    </xf>
    <xf numFmtId="0" fontId="46" fillId="4" borderId="36" xfId="59" applyNumberFormat="1" applyFont="1" applyFill="1" applyBorder="1" applyAlignment="1">
      <alignment vertical="center" wrapText="1"/>
    </xf>
    <xf numFmtId="0" fontId="47" fillId="4" borderId="36" xfId="59" applyNumberFormat="1" applyFont="1" applyFill="1" applyBorder="1" applyAlignment="1">
      <alignment vertical="center" wrapText="1"/>
    </xf>
    <xf numFmtId="41" fontId="7" fillId="4" borderId="21" xfId="0" applyNumberFormat="1" applyFont="1" applyFill="1" applyBorder="1" applyAlignment="1">
      <alignment vertical="center" wrapText="1"/>
    </xf>
    <xf numFmtId="0" fontId="47" fillId="0" borderId="38" xfId="59" applyNumberFormat="1" applyFont="1" applyFill="1" applyBorder="1" applyAlignment="1">
      <alignment vertical="center" wrapText="1"/>
    </xf>
    <xf numFmtId="0" fontId="47" fillId="0" borderId="36" xfId="59" applyNumberFormat="1" applyFont="1" applyFill="1" applyBorder="1" applyAlignment="1">
      <alignment vertical="center" wrapText="1"/>
    </xf>
    <xf numFmtId="41" fontId="7" fillId="0" borderId="3" xfId="0" applyNumberFormat="1" applyFont="1" applyBorder="1" applyAlignment="1">
      <alignment horizontal="left"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41" fontId="23" fillId="4" borderId="2" xfId="1" applyFont="1" applyFill="1" applyBorder="1" applyAlignment="1">
      <alignment horizontal="center" vertical="center"/>
    </xf>
    <xf numFmtId="41" fontId="23" fillId="4" borderId="3" xfId="1" applyFont="1" applyFill="1" applyBorder="1" applyAlignment="1">
      <alignment horizontal="center" vertical="center"/>
    </xf>
    <xf numFmtId="41" fontId="23" fillId="0" borderId="2" xfId="1" applyFont="1" applyFill="1" applyBorder="1" applyAlignment="1">
      <alignment horizontal="center" vertical="center"/>
    </xf>
    <xf numFmtId="41" fontId="23" fillId="0" borderId="3" xfId="1" applyFont="1" applyFill="1" applyBorder="1" applyAlignment="1">
      <alignment horizontal="center" vertical="center"/>
    </xf>
    <xf numFmtId="181" fontId="24" fillId="8" borderId="2" xfId="0" applyNumberFormat="1" applyFont="1" applyFill="1" applyBorder="1" applyAlignment="1">
      <alignment horizontal="right" vertical="center"/>
    </xf>
    <xf numFmtId="181" fontId="24" fillId="8" borderId="3" xfId="0" applyNumberFormat="1" applyFont="1" applyFill="1" applyBorder="1" applyAlignment="1">
      <alignment horizontal="right" vertical="center"/>
    </xf>
    <xf numFmtId="41" fontId="4" fillId="0" borderId="2" xfId="0" applyNumberFormat="1" applyFont="1" applyFill="1" applyBorder="1" applyAlignment="1">
      <alignment horizontal="center" vertical="top" wrapText="1"/>
    </xf>
    <xf numFmtId="41" fontId="4" fillId="0" borderId="6" xfId="0" applyNumberFormat="1" applyFont="1" applyFill="1" applyBorder="1" applyAlignment="1">
      <alignment horizontal="center" vertical="top" wrapText="1"/>
    </xf>
    <xf numFmtId="41" fontId="4" fillId="0" borderId="3" xfId="0" applyNumberFormat="1" applyFont="1" applyFill="1" applyBorder="1" applyAlignment="1">
      <alignment horizontal="center" vertical="top" wrapText="1"/>
    </xf>
    <xf numFmtId="41" fontId="4" fillId="3" borderId="9" xfId="0" applyNumberFormat="1" applyFont="1" applyFill="1" applyBorder="1" applyAlignment="1">
      <alignment horizontal="center" vertical="center" wrapText="1"/>
    </xf>
    <xf numFmtId="41" fontId="4" fillId="3" borderId="10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left" vertical="center" wrapText="1"/>
    </xf>
    <xf numFmtId="41" fontId="4" fillId="0" borderId="6" xfId="0" applyNumberFormat="1" applyFont="1" applyFill="1" applyBorder="1" applyAlignment="1">
      <alignment horizontal="left" vertical="center" wrapText="1"/>
    </xf>
    <xf numFmtId="41" fontId="4" fillId="0" borderId="3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1" fontId="4" fillId="3" borderId="1" xfId="0" applyNumberFormat="1" applyFont="1" applyFill="1" applyBorder="1" applyAlignment="1">
      <alignment horizontal="center" vertical="center" wrapText="1"/>
    </xf>
    <xf numFmtId="41" fontId="4" fillId="4" borderId="2" xfId="0" applyNumberFormat="1" applyFont="1" applyFill="1" applyBorder="1" applyAlignment="1">
      <alignment horizontal="left" vertical="center" wrapText="1"/>
    </xf>
    <xf numFmtId="41" fontId="4" fillId="4" borderId="3" xfId="0" applyNumberFormat="1" applyFont="1" applyFill="1" applyBorder="1" applyAlignment="1">
      <alignment horizontal="left" vertical="center" wrapText="1"/>
    </xf>
    <xf numFmtId="0" fontId="0" fillId="0" borderId="6" xfId="0" applyBorder="1"/>
    <xf numFmtId="41" fontId="4" fillId="0" borderId="1" xfId="0" applyNumberFormat="1" applyFont="1" applyFill="1" applyBorder="1" applyAlignment="1">
      <alignment horizontal="left" vertical="center" wrapText="1"/>
    </xf>
    <xf numFmtId="41" fontId="4" fillId="4" borderId="2" xfId="1" applyNumberFormat="1" applyFont="1" applyFill="1" applyBorder="1" applyAlignment="1">
      <alignment horizontal="center" vertical="top" wrapText="1"/>
    </xf>
    <xf numFmtId="41" fontId="4" fillId="4" borderId="6" xfId="1" applyNumberFormat="1" applyFont="1" applyFill="1" applyBorder="1" applyAlignment="1">
      <alignment horizontal="center" vertical="top" wrapText="1"/>
    </xf>
    <xf numFmtId="41" fontId="4" fillId="4" borderId="6" xfId="0" applyNumberFormat="1" applyFont="1" applyFill="1" applyBorder="1" applyAlignment="1">
      <alignment horizontal="left" vertical="center" wrapText="1"/>
    </xf>
    <xf numFmtId="41" fontId="4" fillId="6" borderId="2" xfId="1" applyNumberFormat="1" applyFont="1" applyFill="1" applyBorder="1" applyAlignment="1">
      <alignment horizontal="center" vertical="top" wrapText="1"/>
    </xf>
    <xf numFmtId="41" fontId="4" fillId="6" borderId="6" xfId="1" applyNumberFormat="1" applyFont="1" applyFill="1" applyBorder="1" applyAlignment="1">
      <alignment horizontal="center" vertical="top" wrapText="1"/>
    </xf>
    <xf numFmtId="41" fontId="4" fillId="0" borderId="2" xfId="0" applyNumberFormat="1" applyFont="1" applyBorder="1" applyAlignment="1">
      <alignment horizontal="left" vertical="center" wrapText="1"/>
    </xf>
    <xf numFmtId="41" fontId="4" fillId="0" borderId="3" xfId="0" applyNumberFormat="1" applyFont="1" applyBorder="1" applyAlignment="1">
      <alignment horizontal="left" vertical="center" wrapText="1"/>
    </xf>
    <xf numFmtId="41" fontId="4" fillId="6" borderId="3" xfId="1" applyNumberFormat="1" applyFont="1" applyFill="1" applyBorder="1" applyAlignment="1">
      <alignment horizontal="center" vertical="top" wrapText="1"/>
    </xf>
    <xf numFmtId="41" fontId="4" fillId="0" borderId="23" xfId="0" applyNumberFormat="1" applyFont="1" applyFill="1" applyBorder="1" applyAlignment="1">
      <alignment horizontal="left" vertical="center" wrapText="1"/>
    </xf>
    <xf numFmtId="41" fontId="4" fillId="0" borderId="16" xfId="0" applyNumberFormat="1" applyFont="1" applyFill="1" applyBorder="1" applyAlignment="1">
      <alignment horizontal="left" vertical="center" wrapText="1"/>
    </xf>
    <xf numFmtId="41" fontId="4" fillId="5" borderId="3" xfId="0" applyNumberFormat="1" applyFont="1" applyFill="1" applyBorder="1" applyAlignment="1">
      <alignment horizontal="center" vertical="center" wrapText="1"/>
    </xf>
    <xf numFmtId="41" fontId="7" fillId="0" borderId="2" xfId="0" applyNumberFormat="1" applyFont="1" applyBorder="1" applyAlignment="1">
      <alignment horizontal="left" vertical="top"/>
    </xf>
    <xf numFmtId="41" fontId="7" fillId="0" borderId="3" xfId="0" applyNumberFormat="1" applyFont="1" applyBorder="1" applyAlignment="1">
      <alignment horizontal="left" vertical="top"/>
    </xf>
    <xf numFmtId="41" fontId="4" fillId="0" borderId="2" xfId="1" applyNumberFormat="1" applyFont="1" applyFill="1" applyBorder="1" applyAlignment="1">
      <alignment horizontal="right" vertical="top" wrapText="1"/>
    </xf>
    <xf numFmtId="41" fontId="4" fillId="0" borderId="3" xfId="1" applyNumberFormat="1" applyFont="1" applyFill="1" applyBorder="1" applyAlignment="1">
      <alignment horizontal="right" vertical="top" wrapText="1"/>
    </xf>
    <xf numFmtId="41" fontId="37" fillId="0" borderId="0" xfId="0" applyNumberFormat="1" applyFont="1" applyAlignment="1">
      <alignment horizontal="center" vertical="center"/>
    </xf>
    <xf numFmtId="41" fontId="4" fillId="0" borderId="16" xfId="0" applyNumberFormat="1" applyFont="1" applyFill="1" applyBorder="1" applyAlignment="1">
      <alignment horizontal="center"/>
    </xf>
    <xf numFmtId="41" fontId="40" fillId="0" borderId="1" xfId="0" applyNumberFormat="1" applyFont="1" applyFill="1" applyBorder="1" applyAlignment="1">
      <alignment horizontal="center" vertical="center" wrapText="1"/>
    </xf>
    <xf numFmtId="41" fontId="40" fillId="6" borderId="2" xfId="0" applyNumberFormat="1" applyFont="1" applyFill="1" applyBorder="1" applyAlignment="1">
      <alignment horizontal="center" vertical="center" wrapText="1"/>
    </xf>
    <xf numFmtId="41" fontId="40" fillId="6" borderId="13" xfId="0" applyNumberFormat="1" applyFont="1" applyFill="1" applyBorder="1" applyAlignment="1">
      <alignment horizontal="center" vertical="center" wrapText="1"/>
    </xf>
    <xf numFmtId="41" fontId="34" fillId="0" borderId="9" xfId="0" applyNumberFormat="1" applyFont="1" applyFill="1" applyBorder="1" applyAlignment="1">
      <alignment horizontal="center" vertical="center" wrapText="1"/>
    </xf>
    <xf numFmtId="41" fontId="34" fillId="0" borderId="39" xfId="0" applyNumberFormat="1" applyFont="1" applyFill="1" applyBorder="1" applyAlignment="1">
      <alignment horizontal="center" vertical="center" wrapText="1"/>
    </xf>
    <xf numFmtId="41" fontId="34" fillId="0" borderId="10" xfId="0" applyNumberFormat="1" applyFont="1" applyFill="1" applyBorder="1" applyAlignment="1">
      <alignment horizontal="center" vertical="center" wrapText="1"/>
    </xf>
    <xf numFmtId="41" fontId="40" fillId="0" borderId="5" xfId="0" applyNumberFormat="1" applyFont="1" applyFill="1" applyBorder="1" applyAlignment="1">
      <alignment horizontal="center" vertical="center" wrapText="1"/>
    </xf>
    <xf numFmtId="41" fontId="40" fillId="0" borderId="12" xfId="0" applyNumberFormat="1" applyFont="1" applyFill="1" applyBorder="1" applyAlignment="1">
      <alignment horizontal="center" vertical="center" wrapText="1"/>
    </xf>
    <xf numFmtId="41" fontId="40" fillId="0" borderId="11" xfId="0" applyNumberFormat="1" applyFont="1" applyFill="1" applyBorder="1" applyAlignment="1">
      <alignment horizontal="center" vertical="center" wrapText="1"/>
    </xf>
    <xf numFmtId="41" fontId="40" fillId="0" borderId="24" xfId="0" applyNumberFormat="1" applyFont="1" applyFill="1" applyBorder="1" applyAlignment="1">
      <alignment horizontal="center" vertical="center" wrapText="1"/>
    </xf>
    <xf numFmtId="41" fontId="40" fillId="0" borderId="0" xfId="0" applyNumberFormat="1" applyFont="1" applyFill="1" applyAlignment="1">
      <alignment horizontal="center" vertical="center"/>
    </xf>
    <xf numFmtId="41" fontId="4" fillId="0" borderId="2" xfId="0" applyNumberFormat="1" applyFont="1" applyFill="1" applyBorder="1" applyAlignment="1">
      <alignment horizontal="center" vertical="center" wrapText="1"/>
    </xf>
    <xf numFmtId="41" fontId="4" fillId="0" borderId="6" xfId="0" applyNumberFormat="1" applyFont="1" applyFill="1" applyBorder="1" applyAlignment="1">
      <alignment horizontal="center" vertical="center" wrapText="1"/>
    </xf>
    <xf numFmtId="41" fontId="4" fillId="0" borderId="3" xfId="0" applyNumberFormat="1" applyFont="1" applyFill="1" applyBorder="1" applyAlignment="1">
      <alignment horizontal="center" vertical="center" wrapText="1"/>
    </xf>
    <xf numFmtId="41" fontId="5" fillId="3" borderId="1" xfId="0" applyNumberFormat="1" applyFont="1" applyFill="1" applyBorder="1" applyAlignment="1">
      <alignment horizontal="center" vertical="center" wrapText="1"/>
    </xf>
    <xf numFmtId="41" fontId="5" fillId="3" borderId="2" xfId="0" applyNumberFormat="1" applyFont="1" applyFill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horizontal="center" vertical="center" wrapText="1"/>
    </xf>
    <xf numFmtId="41" fontId="2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41" fontId="5" fillId="3" borderId="1" xfId="0" applyNumberFormat="1" applyFont="1" applyFill="1" applyBorder="1" applyAlignment="1">
      <alignment horizontal="center" vertical="center"/>
    </xf>
    <xf numFmtId="41" fontId="5" fillId="3" borderId="2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left" vertical="center" wrapText="1"/>
    </xf>
    <xf numFmtId="41" fontId="4" fillId="0" borderId="14" xfId="0" applyNumberFormat="1" applyFont="1" applyFill="1" applyBorder="1" applyAlignment="1">
      <alignment horizontal="left" vertical="center" wrapText="1"/>
    </xf>
    <xf numFmtId="41" fontId="4" fillId="0" borderId="15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vertical="top" wrapText="1"/>
    </xf>
    <xf numFmtId="41" fontId="5" fillId="3" borderId="3" xfId="0" applyNumberFormat="1" applyFont="1" applyFill="1" applyBorder="1" applyAlignment="1">
      <alignment horizontal="center" vertical="center" wrapText="1"/>
    </xf>
    <xf numFmtId="0" fontId="47" fillId="0" borderId="36" xfId="59" applyNumberFormat="1" applyFont="1" applyFill="1" applyBorder="1" applyAlignment="1" applyProtection="1">
      <alignment horizontal="center" vertical="center" wrapText="1"/>
    </xf>
    <xf numFmtId="0" fontId="47" fillId="0" borderId="37" xfId="59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41" fontId="4" fillId="0" borderId="2" xfId="0" applyNumberFormat="1" applyFont="1" applyFill="1" applyBorder="1" applyAlignment="1">
      <alignment horizontal="left" vertical="top" wrapText="1"/>
    </xf>
    <xf numFmtId="41" fontId="4" fillId="0" borderId="6" xfId="0" applyNumberFormat="1" applyFont="1" applyFill="1" applyBorder="1" applyAlignment="1">
      <alignment horizontal="left" vertical="top" wrapText="1"/>
    </xf>
    <xf numFmtId="41" fontId="5" fillId="0" borderId="6" xfId="0" applyNumberFormat="1" applyFont="1" applyFill="1" applyBorder="1" applyAlignment="1">
      <alignment horizontal="center" vertical="center" wrapText="1"/>
    </xf>
    <xf numFmtId="41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41" fontId="0" fillId="0" borderId="16" xfId="0" applyNumberFormat="1" applyFont="1" applyBorder="1" applyAlignment="1">
      <alignment horizontal="right" vertical="center"/>
    </xf>
    <xf numFmtId="41" fontId="40" fillId="6" borderId="3" xfId="0" applyNumberFormat="1" applyFont="1" applyFill="1" applyBorder="1" applyAlignment="1">
      <alignment horizontal="center" vertical="center" wrapText="1"/>
    </xf>
    <xf numFmtId="41" fontId="35" fillId="0" borderId="1" xfId="0" applyNumberFormat="1" applyFont="1" applyFill="1" applyBorder="1" applyAlignment="1">
      <alignment horizontal="center" vertical="center" wrapText="1"/>
    </xf>
    <xf numFmtId="41" fontId="40" fillId="0" borderId="7" xfId="0" applyNumberFormat="1" applyFont="1" applyFill="1" applyBorder="1" applyAlignment="1">
      <alignment horizontal="center" vertical="center" wrapText="1"/>
    </xf>
    <xf numFmtId="41" fontId="40" fillId="0" borderId="23" xfId="0" applyNumberFormat="1" applyFont="1" applyFill="1" applyBorder="1" applyAlignment="1">
      <alignment horizontal="center" vertical="center" wrapText="1"/>
    </xf>
    <xf numFmtId="41" fontId="40" fillId="0" borderId="16" xfId="0" applyNumberFormat="1" applyFont="1" applyFill="1" applyBorder="1" applyAlignment="1">
      <alignment horizontal="center" vertical="center" wrapText="1"/>
    </xf>
    <xf numFmtId="181" fontId="9" fillId="4" borderId="6" xfId="1" applyNumberFormat="1" applyFont="1" applyFill="1" applyBorder="1" applyAlignment="1">
      <alignment horizontal="right" vertical="center" wrapText="1"/>
    </xf>
    <xf numFmtId="181" fontId="9" fillId="4" borderId="3" xfId="1" applyNumberFormat="1" applyFont="1" applyFill="1" applyBorder="1" applyAlignment="1">
      <alignment horizontal="right" vertical="center" wrapText="1"/>
    </xf>
    <xf numFmtId="41" fontId="5" fillId="0" borderId="6" xfId="0" applyNumberFormat="1" applyFont="1" applyFill="1" applyBorder="1" applyAlignment="1">
      <alignment horizontal="right" vertical="center" wrapText="1"/>
    </xf>
    <xf numFmtId="41" fontId="5" fillId="0" borderId="3" xfId="0" applyNumberFormat="1" applyFont="1" applyFill="1" applyBorder="1" applyAlignment="1">
      <alignment horizontal="right" vertical="center" wrapText="1"/>
    </xf>
    <xf numFmtId="41" fontId="4" fillId="6" borderId="6" xfId="0" applyNumberFormat="1" applyFont="1" applyFill="1" applyBorder="1" applyAlignment="1">
      <alignment horizontal="center" vertical="center" wrapText="1"/>
    </xf>
    <xf numFmtId="41" fontId="4" fillId="6" borderId="3" xfId="0" applyNumberFormat="1" applyFont="1" applyFill="1" applyBorder="1" applyAlignment="1">
      <alignment horizontal="center" vertical="center" wrapText="1"/>
    </xf>
    <xf numFmtId="41" fontId="7" fillId="0" borderId="2" xfId="0" applyNumberFormat="1" applyFont="1" applyBorder="1" applyAlignment="1">
      <alignment horizontal="left" vertical="center" wrapText="1"/>
    </xf>
    <xf numFmtId="41" fontId="7" fillId="0" borderId="6" xfId="0" applyNumberFormat="1" applyFont="1" applyBorder="1" applyAlignment="1">
      <alignment horizontal="left" vertical="center" wrapText="1"/>
    </xf>
    <xf numFmtId="41" fontId="7" fillId="0" borderId="3" xfId="0" applyNumberFormat="1" applyFont="1" applyBorder="1" applyAlignment="1">
      <alignment horizontal="left" vertical="center" wrapText="1"/>
    </xf>
    <xf numFmtId="41" fontId="11" fillId="0" borderId="32" xfId="1" applyNumberFormat="1" applyFont="1" applyBorder="1" applyAlignment="1">
      <alignment horizontal="center" vertical="center" wrapText="1"/>
    </xf>
    <xf numFmtId="41" fontId="11" fillId="0" borderId="30" xfId="1" applyNumberFormat="1" applyFont="1" applyBorder="1" applyAlignment="1">
      <alignment horizontal="center" vertical="center" wrapText="1"/>
    </xf>
    <xf numFmtId="181" fontId="5" fillId="0" borderId="6" xfId="0" applyNumberFormat="1" applyFont="1" applyFill="1" applyBorder="1" applyAlignment="1">
      <alignment horizontal="center" vertical="center" wrapText="1"/>
    </xf>
    <xf numFmtId="181" fontId="5" fillId="0" borderId="3" xfId="0" applyNumberFormat="1" applyFont="1" applyFill="1" applyBorder="1" applyAlignment="1">
      <alignment horizontal="center" vertical="center" wrapText="1"/>
    </xf>
    <xf numFmtId="41" fontId="4" fillId="0" borderId="6" xfId="1" applyNumberFormat="1" applyFont="1" applyFill="1" applyBorder="1" applyAlignment="1">
      <alignment horizontal="center" vertical="center" wrapText="1"/>
    </xf>
    <xf numFmtId="41" fontId="4" fillId="0" borderId="3" xfId="1" applyNumberFormat="1" applyFont="1" applyFill="1" applyBorder="1" applyAlignment="1">
      <alignment horizontal="center" vertical="center" wrapText="1"/>
    </xf>
    <xf numFmtId="41" fontId="4" fillId="0" borderId="6" xfId="1" applyNumberFormat="1" applyFont="1" applyBorder="1" applyAlignment="1">
      <alignment horizontal="center" vertical="center"/>
    </xf>
    <xf numFmtId="41" fontId="4" fillId="0" borderId="3" xfId="1" applyNumberFormat="1" applyFont="1" applyBorder="1" applyAlignment="1">
      <alignment horizontal="center" vertical="center"/>
    </xf>
    <xf numFmtId="41" fontId="4" fillId="0" borderId="6" xfId="1" applyNumberFormat="1" applyFont="1" applyBorder="1" applyAlignment="1">
      <alignment horizontal="center" vertical="center" wrapText="1"/>
    </xf>
    <xf numFmtId="41" fontId="4" fillId="0" borderId="3" xfId="1" applyNumberFormat="1" applyFont="1" applyBorder="1" applyAlignment="1">
      <alignment horizontal="center" vertical="center" wrapText="1"/>
    </xf>
    <xf numFmtId="41" fontId="4" fillId="0" borderId="6" xfId="1" applyNumberFormat="1" applyFont="1" applyBorder="1" applyAlignment="1">
      <alignment horizontal="center"/>
    </xf>
    <xf numFmtId="41" fontId="4" fillId="0" borderId="3" xfId="1" applyNumberFormat="1" applyFont="1" applyBorder="1" applyAlignment="1">
      <alignment horizontal="center"/>
    </xf>
  </cellXfs>
  <cellStyles count="68">
    <cellStyle name="쉼표 [0]" xfId="1" builtinId="6"/>
    <cellStyle name="쉼표 [0] 2" xfId="4" xr:uid="{00000000-0005-0000-0000-000001000000}"/>
    <cellStyle name="쉼표 [0] 2 2" xfId="60" xr:uid="{00000000-0005-0000-0000-000002000000}"/>
    <cellStyle name="쉼표 [0] 2 2 2" xfId="64" xr:uid="{00000000-0005-0000-0000-000003000000}"/>
    <cellStyle name="쉼표 [0] 2 3" xfId="63" xr:uid="{00000000-0005-0000-0000-000004000000}"/>
    <cellStyle name="쉼표 [0] 2 4" xfId="18" xr:uid="{00000000-0005-0000-0000-000005000000}"/>
    <cellStyle name="쉼표 [0] 3" xfId="5" xr:uid="{00000000-0005-0000-0000-000006000000}"/>
    <cellStyle name="쉼표 [0] 3 2" xfId="11" xr:uid="{00000000-0005-0000-0000-000007000000}"/>
    <cellStyle name="쉼표 [0] 3 2 2" xfId="65" xr:uid="{00000000-0005-0000-0000-000008000000}"/>
    <cellStyle name="쉼표 [0] 3 3" xfId="19" xr:uid="{00000000-0005-0000-0000-000009000000}"/>
    <cellStyle name="쉼표 [0] 4" xfId="6" xr:uid="{00000000-0005-0000-0000-00000A000000}"/>
    <cellStyle name="쉼표 [0] 4 2" xfId="62" xr:uid="{00000000-0005-0000-0000-00000B000000}"/>
    <cellStyle name="쉼표 [0] 5" xfId="7" xr:uid="{00000000-0005-0000-0000-00000C000000}"/>
    <cellStyle name="쉼표 [0] 6" xfId="3" xr:uid="{00000000-0005-0000-0000-00000D000000}"/>
    <cellStyle name="쉼표 [0] 7" xfId="10" xr:uid="{00000000-0005-0000-0000-00000E000000}"/>
    <cellStyle name="쉼표 [0] 8" xfId="16" xr:uid="{00000000-0005-0000-0000-00000F000000}"/>
    <cellStyle name="스타일 1" xfId="12" xr:uid="{00000000-0005-0000-0000-000010000000}"/>
    <cellStyle name="표준" xfId="0" builtinId="0"/>
    <cellStyle name="표준 2" xfId="8" xr:uid="{00000000-0005-0000-0000-000012000000}"/>
    <cellStyle name="표준 2 2" xfId="9" xr:uid="{00000000-0005-0000-0000-000013000000}"/>
    <cellStyle name="표준 2 2 2" xfId="21" xr:uid="{00000000-0005-0000-0000-000014000000}"/>
    <cellStyle name="표준 2 3" xfId="59" xr:uid="{00000000-0005-0000-0000-000015000000}"/>
    <cellStyle name="표준 2 4" xfId="66" xr:uid="{00000000-0005-0000-0000-000016000000}"/>
    <cellStyle name="표준 2 5" xfId="20" xr:uid="{00000000-0005-0000-0000-000017000000}"/>
    <cellStyle name="표준 3" xfId="2" xr:uid="{00000000-0005-0000-0000-000018000000}"/>
    <cellStyle name="표준 3 10" xfId="22" xr:uid="{00000000-0005-0000-0000-000019000000}"/>
    <cellStyle name="표준 3 2" xfId="13" xr:uid="{00000000-0005-0000-0000-00001A000000}"/>
    <cellStyle name="표준 3 2 2" xfId="24" xr:uid="{00000000-0005-0000-0000-00001B000000}"/>
    <cellStyle name="표준 3 2 3" xfId="25" xr:uid="{00000000-0005-0000-0000-00001C000000}"/>
    <cellStyle name="표준 3 2 4" xfId="26" xr:uid="{00000000-0005-0000-0000-00001D000000}"/>
    <cellStyle name="표준 3 2 5" xfId="27" xr:uid="{00000000-0005-0000-0000-00001E000000}"/>
    <cellStyle name="표준 3 2 6" xfId="28" xr:uid="{00000000-0005-0000-0000-00001F000000}"/>
    <cellStyle name="표준 3 2 7" xfId="23" xr:uid="{00000000-0005-0000-0000-000020000000}"/>
    <cellStyle name="표준 3 3" xfId="29" xr:uid="{00000000-0005-0000-0000-000021000000}"/>
    <cellStyle name="표준 3 3 2" xfId="30" xr:uid="{00000000-0005-0000-0000-000022000000}"/>
    <cellStyle name="표준 3 3 3" xfId="31" xr:uid="{00000000-0005-0000-0000-000023000000}"/>
    <cellStyle name="표준 3 3 4" xfId="32" xr:uid="{00000000-0005-0000-0000-000024000000}"/>
    <cellStyle name="표준 3 3 5" xfId="33" xr:uid="{00000000-0005-0000-0000-000025000000}"/>
    <cellStyle name="표준 3 3 6" xfId="34" xr:uid="{00000000-0005-0000-0000-000026000000}"/>
    <cellStyle name="표준 3 4" xfId="35" xr:uid="{00000000-0005-0000-0000-000027000000}"/>
    <cellStyle name="표준 3 5" xfId="36" xr:uid="{00000000-0005-0000-0000-000028000000}"/>
    <cellStyle name="표준 3 6" xfId="37" xr:uid="{00000000-0005-0000-0000-000029000000}"/>
    <cellStyle name="표준 3 7" xfId="38" xr:uid="{00000000-0005-0000-0000-00002A000000}"/>
    <cellStyle name="표준 3 8" xfId="39" xr:uid="{00000000-0005-0000-0000-00002B000000}"/>
    <cellStyle name="표준 3 9" xfId="67" xr:uid="{00000000-0005-0000-0000-00002C000000}"/>
    <cellStyle name="표준 4" xfId="14" xr:uid="{00000000-0005-0000-0000-00002D000000}"/>
    <cellStyle name="표준 4 2" xfId="41" xr:uid="{00000000-0005-0000-0000-00002E000000}"/>
    <cellStyle name="표준 4 2 2" xfId="42" xr:uid="{00000000-0005-0000-0000-00002F000000}"/>
    <cellStyle name="표준 4 2 3" xfId="43" xr:uid="{00000000-0005-0000-0000-000030000000}"/>
    <cellStyle name="표준 4 2 4" xfId="44" xr:uid="{00000000-0005-0000-0000-000031000000}"/>
    <cellStyle name="표준 4 2 5" xfId="45" xr:uid="{00000000-0005-0000-0000-000032000000}"/>
    <cellStyle name="표준 4 2 6" xfId="46" xr:uid="{00000000-0005-0000-0000-000033000000}"/>
    <cellStyle name="표준 4 3" xfId="47" xr:uid="{00000000-0005-0000-0000-000034000000}"/>
    <cellStyle name="표준 4 3 2" xfId="48" xr:uid="{00000000-0005-0000-0000-000035000000}"/>
    <cellStyle name="표준 4 3 3" xfId="49" xr:uid="{00000000-0005-0000-0000-000036000000}"/>
    <cellStyle name="표준 4 3 4" xfId="50" xr:uid="{00000000-0005-0000-0000-000037000000}"/>
    <cellStyle name="표준 4 3 5" xfId="51" xr:uid="{00000000-0005-0000-0000-000038000000}"/>
    <cellStyle name="표준 4 3 6" xfId="52" xr:uid="{00000000-0005-0000-0000-000039000000}"/>
    <cellStyle name="표준 4 4" xfId="53" xr:uid="{00000000-0005-0000-0000-00003A000000}"/>
    <cellStyle name="표준 4 5" xfId="54" xr:uid="{00000000-0005-0000-0000-00003B000000}"/>
    <cellStyle name="표준 4 6" xfId="55" xr:uid="{00000000-0005-0000-0000-00003C000000}"/>
    <cellStyle name="표준 4 7" xfId="56" xr:uid="{00000000-0005-0000-0000-00003D000000}"/>
    <cellStyle name="표준 4 8" xfId="57" xr:uid="{00000000-0005-0000-0000-00003E000000}"/>
    <cellStyle name="표준 4 9" xfId="40" xr:uid="{00000000-0005-0000-0000-00003F000000}"/>
    <cellStyle name="표준 5" xfId="17" xr:uid="{00000000-0005-0000-0000-000040000000}"/>
    <cellStyle name="표준 5 2" xfId="58" xr:uid="{00000000-0005-0000-0000-000041000000}"/>
    <cellStyle name="표준 6" xfId="61" xr:uid="{00000000-0005-0000-0000-000042000000}"/>
    <cellStyle name="표준 7" xfId="1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1</xdr:row>
      <xdr:rowOff>28574</xdr:rowOff>
    </xdr:from>
    <xdr:to>
      <xdr:col>13</xdr:col>
      <xdr:colOff>390525</xdr:colOff>
      <xdr:row>40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42950" y="200024"/>
          <a:ext cx="9553575" cy="6677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altLang="ko-KR" sz="1400" b="1">
              <a:latin typeface="굴림체" pitchFamily="49" charset="-127"/>
              <a:ea typeface="굴림체" pitchFamily="49" charset="-127"/>
            </a:rPr>
            <a:t>1. 2021</a:t>
          </a:r>
          <a:r>
            <a:rPr lang="ko-KR" altLang="en-US" sz="1400" b="1">
              <a:latin typeface="굴림체" pitchFamily="49" charset="-127"/>
              <a:ea typeface="굴림체" pitchFamily="49" charset="-127"/>
            </a:rPr>
            <a:t>년도 예산</a:t>
          </a:r>
          <a:r>
            <a:rPr lang="en-US" altLang="ko-KR" sz="1400" b="1">
              <a:latin typeface="굴림체" pitchFamily="49" charset="-127"/>
              <a:ea typeface="굴림체" pitchFamily="49" charset="-127"/>
            </a:rPr>
            <a:t>(</a:t>
          </a:r>
          <a:r>
            <a:rPr lang="ko-KR" altLang="en-US" sz="1400" b="1">
              <a:latin typeface="굴림체" pitchFamily="49" charset="-127"/>
              <a:ea typeface="굴림체" pitchFamily="49" charset="-127"/>
            </a:rPr>
            <a:t>안</a:t>
          </a:r>
          <a:r>
            <a:rPr lang="en-US" altLang="ko-KR" sz="1400" b="1">
              <a:latin typeface="굴림체" pitchFamily="49" charset="-127"/>
              <a:ea typeface="굴림체" pitchFamily="49" charset="-127"/>
            </a:rPr>
            <a:t>) </a:t>
          </a:r>
          <a:r>
            <a:rPr lang="ko-KR" altLang="en-US" sz="1400" b="1">
              <a:latin typeface="굴림체" pitchFamily="49" charset="-127"/>
              <a:ea typeface="굴림체" pitchFamily="49" charset="-127"/>
            </a:rPr>
            <a:t>총칙</a:t>
          </a:r>
          <a:endParaRPr lang="en-US" altLang="ko-KR" sz="1400" b="1">
            <a:latin typeface="굴림체" pitchFamily="49" charset="-127"/>
            <a:ea typeface="굴림체" pitchFamily="49" charset="-127"/>
          </a:endParaRP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1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  예산총계주의 원칙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예산의 모든 세입과 세출은 사회복지법인 재무회계규칙 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8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 예산총계주의 원칙에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의하여 계상함을 원칙으로 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2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  예산회계규정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예산의 관리운영과 재무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·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회계에 관하여는 국민복지재단 정관 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11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조에 의하고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예산회계규정에 정한 바에 의한다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3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  예산편성방향 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1.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 사업비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사업비는 정관 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4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(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사업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)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에 의한 목적사업으로 편성한다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가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노인복지서비스 방향 설정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나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서비스의 매뉴얼 완성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직원 매니저까지 완성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라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직원 자기개발에 중점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마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서비스와 시설의 평가 실시로 서비스 질적 향상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바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직장 분위기 쇄신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사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서비스 향상을 위한 차량 확보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아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반기 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1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회 판정회의로 대상 서비스 향상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자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후원 및 자원 개발에 내실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2.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인건비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2021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년 국민복지재단 종사자 보수규정 의해 성립 예산의 범위 내에서 지급한다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3.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업무추진비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사업수행에 따른 제경비로 업무추진비를 계상한다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4.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운영비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가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2021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년 노인보건복지 사업안내 지침에 의해 예산의 범위 안에서 전액 통합 운영한다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 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 </a:t>
          </a: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나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직접 소요되는 전기료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전화료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수도료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우편료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난방비 등을 정비의 공공요금 인상분 범위 내에서 최대한 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           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절약토록 편성하고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사업수행을 위한 여비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수용비 및 수수료를 편성한다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4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  예산의 산출내역 단위는 원으로 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r>
            <a:rPr lang="en-US" altLang="ko-KR" sz="1100" b="1">
              <a:latin typeface="굴림체" pitchFamily="49" charset="-127"/>
              <a:ea typeface="굴림체" pitchFamily="49" charset="-127"/>
            </a:rPr>
            <a:t>  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5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조  예산은 목적외 사용을 금하며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, 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각 사업이 적시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·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적기에 집행되도록 관리체제를 강화한다</a:t>
          </a:r>
          <a:r>
            <a:rPr lang="en-US" altLang="ko-KR" sz="1100" b="1">
              <a:latin typeface="굴림체" pitchFamily="49" charset="-127"/>
              <a:ea typeface="굴림체" pitchFamily="49" charset="-127"/>
            </a:rPr>
            <a:t>.</a:t>
          </a:r>
          <a:r>
            <a:rPr lang="ko-KR" altLang="en-US" sz="1100" b="1">
              <a:latin typeface="굴림체" pitchFamily="49" charset="-127"/>
              <a:ea typeface="굴림체" pitchFamily="49" charset="-127"/>
            </a:rPr>
            <a:t> </a:t>
          </a:r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endParaRPr lang="en-US" altLang="ko-KR" sz="1100" b="1">
            <a:latin typeface="굴림체" pitchFamily="49" charset="-127"/>
            <a:ea typeface="굴림체" pitchFamily="49" charset="-127"/>
          </a:endParaRPr>
        </a:p>
        <a:p>
          <a:endParaRPr lang="ko-KR" altLang="en-US" sz="1100" b="1">
            <a:latin typeface="굴림체" pitchFamily="49" charset="-127"/>
            <a:ea typeface="굴림체" pitchFamily="49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P21" sqref="P21"/>
    </sheetView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tabSelected="1" topLeftCell="B1" workbookViewId="0">
      <selection activeCell="I5" sqref="I5"/>
    </sheetView>
  </sheetViews>
  <sheetFormatPr defaultRowHeight="13.5"/>
  <cols>
    <col min="1" max="1" width="8.77734375" customWidth="1"/>
    <col min="2" max="2" width="14.5546875" customWidth="1"/>
    <col min="3" max="3" width="15.109375" bestFit="1" customWidth="1"/>
    <col min="4" max="5" width="16.77734375" bestFit="1" customWidth="1"/>
    <col min="6" max="6" width="16.5546875" bestFit="1" customWidth="1"/>
    <col min="7" max="7" width="11.5546875" bestFit="1" customWidth="1"/>
    <col min="8" max="8" width="15.88671875" bestFit="1" customWidth="1"/>
    <col min="9" max="9" width="16.77734375" bestFit="1" customWidth="1"/>
    <col min="10" max="10" width="16.6640625" bestFit="1" customWidth="1"/>
    <col min="11" max="11" width="16.5546875" bestFit="1" customWidth="1"/>
    <col min="255" max="255" width="2.44140625" customWidth="1"/>
    <col min="256" max="256" width="11.109375" customWidth="1"/>
    <col min="257" max="257" width="13.88671875" customWidth="1"/>
    <col min="258" max="258" width="12.109375" customWidth="1"/>
    <col min="259" max="259" width="11.5546875" customWidth="1"/>
    <col min="260" max="260" width="2.109375" customWidth="1"/>
    <col min="261" max="261" width="11.33203125" customWidth="1"/>
    <col min="262" max="262" width="10.6640625" customWidth="1"/>
    <col min="263" max="263" width="12.5546875" customWidth="1"/>
    <col min="264" max="264" width="10.6640625" customWidth="1"/>
    <col min="265" max="265" width="11.5546875" customWidth="1"/>
    <col min="266" max="266" width="2.109375" customWidth="1"/>
    <col min="267" max="267" width="13.44140625" customWidth="1"/>
    <col min="511" max="511" width="2.44140625" customWidth="1"/>
    <col min="512" max="512" width="11.109375" customWidth="1"/>
    <col min="513" max="513" width="13.88671875" customWidth="1"/>
    <col min="514" max="514" width="12.109375" customWidth="1"/>
    <col min="515" max="515" width="11.5546875" customWidth="1"/>
    <col min="516" max="516" width="2.109375" customWidth="1"/>
    <col min="517" max="517" width="11.33203125" customWidth="1"/>
    <col min="518" max="518" width="10.6640625" customWidth="1"/>
    <col min="519" max="519" width="12.5546875" customWidth="1"/>
    <col min="520" max="520" width="10.6640625" customWidth="1"/>
    <col min="521" max="521" width="11.5546875" customWidth="1"/>
    <col min="522" max="522" width="2.109375" customWidth="1"/>
    <col min="523" max="523" width="13.44140625" customWidth="1"/>
    <col min="767" max="767" width="2.44140625" customWidth="1"/>
    <col min="768" max="768" width="11.109375" customWidth="1"/>
    <col min="769" max="769" width="13.88671875" customWidth="1"/>
    <col min="770" max="770" width="12.109375" customWidth="1"/>
    <col min="771" max="771" width="11.5546875" customWidth="1"/>
    <col min="772" max="772" width="2.109375" customWidth="1"/>
    <col min="773" max="773" width="11.33203125" customWidth="1"/>
    <col min="774" max="774" width="10.6640625" customWidth="1"/>
    <col min="775" max="775" width="12.5546875" customWidth="1"/>
    <col min="776" max="776" width="10.6640625" customWidth="1"/>
    <col min="777" max="777" width="11.5546875" customWidth="1"/>
    <col min="778" max="778" width="2.109375" customWidth="1"/>
    <col min="779" max="779" width="13.44140625" customWidth="1"/>
    <col min="1023" max="1023" width="2.44140625" customWidth="1"/>
    <col min="1024" max="1024" width="11.109375" customWidth="1"/>
    <col min="1025" max="1025" width="13.88671875" customWidth="1"/>
    <col min="1026" max="1026" width="12.109375" customWidth="1"/>
    <col min="1027" max="1027" width="11.5546875" customWidth="1"/>
    <col min="1028" max="1028" width="2.109375" customWidth="1"/>
    <col min="1029" max="1029" width="11.33203125" customWidth="1"/>
    <col min="1030" max="1030" width="10.6640625" customWidth="1"/>
    <col min="1031" max="1031" width="12.5546875" customWidth="1"/>
    <col min="1032" max="1032" width="10.6640625" customWidth="1"/>
    <col min="1033" max="1033" width="11.5546875" customWidth="1"/>
    <col min="1034" max="1034" width="2.109375" customWidth="1"/>
    <col min="1035" max="1035" width="13.44140625" customWidth="1"/>
    <col min="1279" max="1279" width="2.44140625" customWidth="1"/>
    <col min="1280" max="1280" width="11.109375" customWidth="1"/>
    <col min="1281" max="1281" width="13.88671875" customWidth="1"/>
    <col min="1282" max="1282" width="12.109375" customWidth="1"/>
    <col min="1283" max="1283" width="11.5546875" customWidth="1"/>
    <col min="1284" max="1284" width="2.109375" customWidth="1"/>
    <col min="1285" max="1285" width="11.33203125" customWidth="1"/>
    <col min="1286" max="1286" width="10.6640625" customWidth="1"/>
    <col min="1287" max="1287" width="12.5546875" customWidth="1"/>
    <col min="1288" max="1288" width="10.6640625" customWidth="1"/>
    <col min="1289" max="1289" width="11.5546875" customWidth="1"/>
    <col min="1290" max="1290" width="2.109375" customWidth="1"/>
    <col min="1291" max="1291" width="13.44140625" customWidth="1"/>
    <col min="1535" max="1535" width="2.44140625" customWidth="1"/>
    <col min="1536" max="1536" width="11.109375" customWidth="1"/>
    <col min="1537" max="1537" width="13.88671875" customWidth="1"/>
    <col min="1538" max="1538" width="12.109375" customWidth="1"/>
    <col min="1539" max="1539" width="11.5546875" customWidth="1"/>
    <col min="1540" max="1540" width="2.109375" customWidth="1"/>
    <col min="1541" max="1541" width="11.33203125" customWidth="1"/>
    <col min="1542" max="1542" width="10.6640625" customWidth="1"/>
    <col min="1543" max="1543" width="12.5546875" customWidth="1"/>
    <col min="1544" max="1544" width="10.6640625" customWidth="1"/>
    <col min="1545" max="1545" width="11.5546875" customWidth="1"/>
    <col min="1546" max="1546" width="2.109375" customWidth="1"/>
    <col min="1547" max="1547" width="13.44140625" customWidth="1"/>
    <col min="1791" max="1791" width="2.44140625" customWidth="1"/>
    <col min="1792" max="1792" width="11.109375" customWidth="1"/>
    <col min="1793" max="1793" width="13.88671875" customWidth="1"/>
    <col min="1794" max="1794" width="12.109375" customWidth="1"/>
    <col min="1795" max="1795" width="11.5546875" customWidth="1"/>
    <col min="1796" max="1796" width="2.109375" customWidth="1"/>
    <col min="1797" max="1797" width="11.33203125" customWidth="1"/>
    <col min="1798" max="1798" width="10.6640625" customWidth="1"/>
    <col min="1799" max="1799" width="12.5546875" customWidth="1"/>
    <col min="1800" max="1800" width="10.6640625" customWidth="1"/>
    <col min="1801" max="1801" width="11.5546875" customWidth="1"/>
    <col min="1802" max="1802" width="2.109375" customWidth="1"/>
    <col min="1803" max="1803" width="13.44140625" customWidth="1"/>
    <col min="2047" max="2047" width="2.44140625" customWidth="1"/>
    <col min="2048" max="2048" width="11.109375" customWidth="1"/>
    <col min="2049" max="2049" width="13.88671875" customWidth="1"/>
    <col min="2050" max="2050" width="12.109375" customWidth="1"/>
    <col min="2051" max="2051" width="11.5546875" customWidth="1"/>
    <col min="2052" max="2052" width="2.109375" customWidth="1"/>
    <col min="2053" max="2053" width="11.33203125" customWidth="1"/>
    <col min="2054" max="2054" width="10.6640625" customWidth="1"/>
    <col min="2055" max="2055" width="12.5546875" customWidth="1"/>
    <col min="2056" max="2056" width="10.6640625" customWidth="1"/>
    <col min="2057" max="2057" width="11.5546875" customWidth="1"/>
    <col min="2058" max="2058" width="2.109375" customWidth="1"/>
    <col min="2059" max="2059" width="13.44140625" customWidth="1"/>
    <col min="2303" max="2303" width="2.44140625" customWidth="1"/>
    <col min="2304" max="2304" width="11.109375" customWidth="1"/>
    <col min="2305" max="2305" width="13.88671875" customWidth="1"/>
    <col min="2306" max="2306" width="12.109375" customWidth="1"/>
    <col min="2307" max="2307" width="11.5546875" customWidth="1"/>
    <col min="2308" max="2308" width="2.109375" customWidth="1"/>
    <col min="2309" max="2309" width="11.33203125" customWidth="1"/>
    <col min="2310" max="2310" width="10.6640625" customWidth="1"/>
    <col min="2311" max="2311" width="12.5546875" customWidth="1"/>
    <col min="2312" max="2312" width="10.6640625" customWidth="1"/>
    <col min="2313" max="2313" width="11.5546875" customWidth="1"/>
    <col min="2314" max="2314" width="2.109375" customWidth="1"/>
    <col min="2315" max="2315" width="13.44140625" customWidth="1"/>
    <col min="2559" max="2559" width="2.44140625" customWidth="1"/>
    <col min="2560" max="2560" width="11.109375" customWidth="1"/>
    <col min="2561" max="2561" width="13.88671875" customWidth="1"/>
    <col min="2562" max="2562" width="12.109375" customWidth="1"/>
    <col min="2563" max="2563" width="11.5546875" customWidth="1"/>
    <col min="2564" max="2564" width="2.109375" customWidth="1"/>
    <col min="2565" max="2565" width="11.33203125" customWidth="1"/>
    <col min="2566" max="2566" width="10.6640625" customWidth="1"/>
    <col min="2567" max="2567" width="12.5546875" customWidth="1"/>
    <col min="2568" max="2568" width="10.6640625" customWidth="1"/>
    <col min="2569" max="2569" width="11.5546875" customWidth="1"/>
    <col min="2570" max="2570" width="2.109375" customWidth="1"/>
    <col min="2571" max="2571" width="13.44140625" customWidth="1"/>
    <col min="2815" max="2815" width="2.44140625" customWidth="1"/>
    <col min="2816" max="2816" width="11.109375" customWidth="1"/>
    <col min="2817" max="2817" width="13.88671875" customWidth="1"/>
    <col min="2818" max="2818" width="12.109375" customWidth="1"/>
    <col min="2819" max="2819" width="11.5546875" customWidth="1"/>
    <col min="2820" max="2820" width="2.109375" customWidth="1"/>
    <col min="2821" max="2821" width="11.33203125" customWidth="1"/>
    <col min="2822" max="2822" width="10.6640625" customWidth="1"/>
    <col min="2823" max="2823" width="12.5546875" customWidth="1"/>
    <col min="2824" max="2824" width="10.6640625" customWidth="1"/>
    <col min="2825" max="2825" width="11.5546875" customWidth="1"/>
    <col min="2826" max="2826" width="2.109375" customWidth="1"/>
    <col min="2827" max="2827" width="13.44140625" customWidth="1"/>
    <col min="3071" max="3071" width="2.44140625" customWidth="1"/>
    <col min="3072" max="3072" width="11.109375" customWidth="1"/>
    <col min="3073" max="3073" width="13.88671875" customWidth="1"/>
    <col min="3074" max="3074" width="12.109375" customWidth="1"/>
    <col min="3075" max="3075" width="11.5546875" customWidth="1"/>
    <col min="3076" max="3076" width="2.109375" customWidth="1"/>
    <col min="3077" max="3077" width="11.33203125" customWidth="1"/>
    <col min="3078" max="3078" width="10.6640625" customWidth="1"/>
    <col min="3079" max="3079" width="12.5546875" customWidth="1"/>
    <col min="3080" max="3080" width="10.6640625" customWidth="1"/>
    <col min="3081" max="3081" width="11.5546875" customWidth="1"/>
    <col min="3082" max="3082" width="2.109375" customWidth="1"/>
    <col min="3083" max="3083" width="13.44140625" customWidth="1"/>
    <col min="3327" max="3327" width="2.44140625" customWidth="1"/>
    <col min="3328" max="3328" width="11.109375" customWidth="1"/>
    <col min="3329" max="3329" width="13.88671875" customWidth="1"/>
    <col min="3330" max="3330" width="12.109375" customWidth="1"/>
    <col min="3331" max="3331" width="11.5546875" customWidth="1"/>
    <col min="3332" max="3332" width="2.109375" customWidth="1"/>
    <col min="3333" max="3333" width="11.33203125" customWidth="1"/>
    <col min="3334" max="3334" width="10.6640625" customWidth="1"/>
    <col min="3335" max="3335" width="12.5546875" customWidth="1"/>
    <col min="3336" max="3336" width="10.6640625" customWidth="1"/>
    <col min="3337" max="3337" width="11.5546875" customWidth="1"/>
    <col min="3338" max="3338" width="2.109375" customWidth="1"/>
    <col min="3339" max="3339" width="13.44140625" customWidth="1"/>
    <col min="3583" max="3583" width="2.44140625" customWidth="1"/>
    <col min="3584" max="3584" width="11.109375" customWidth="1"/>
    <col min="3585" max="3585" width="13.88671875" customWidth="1"/>
    <col min="3586" max="3586" width="12.109375" customWidth="1"/>
    <col min="3587" max="3587" width="11.5546875" customWidth="1"/>
    <col min="3588" max="3588" width="2.109375" customWidth="1"/>
    <col min="3589" max="3589" width="11.33203125" customWidth="1"/>
    <col min="3590" max="3590" width="10.6640625" customWidth="1"/>
    <col min="3591" max="3591" width="12.5546875" customWidth="1"/>
    <col min="3592" max="3592" width="10.6640625" customWidth="1"/>
    <col min="3593" max="3593" width="11.5546875" customWidth="1"/>
    <col min="3594" max="3594" width="2.109375" customWidth="1"/>
    <col min="3595" max="3595" width="13.44140625" customWidth="1"/>
    <col min="3839" max="3839" width="2.44140625" customWidth="1"/>
    <col min="3840" max="3840" width="11.109375" customWidth="1"/>
    <col min="3841" max="3841" width="13.88671875" customWidth="1"/>
    <col min="3842" max="3842" width="12.109375" customWidth="1"/>
    <col min="3843" max="3843" width="11.5546875" customWidth="1"/>
    <col min="3844" max="3844" width="2.109375" customWidth="1"/>
    <col min="3845" max="3845" width="11.33203125" customWidth="1"/>
    <col min="3846" max="3846" width="10.6640625" customWidth="1"/>
    <col min="3847" max="3847" width="12.5546875" customWidth="1"/>
    <col min="3848" max="3848" width="10.6640625" customWidth="1"/>
    <col min="3849" max="3849" width="11.5546875" customWidth="1"/>
    <col min="3850" max="3850" width="2.109375" customWidth="1"/>
    <col min="3851" max="3851" width="13.44140625" customWidth="1"/>
    <col min="4095" max="4095" width="2.44140625" customWidth="1"/>
    <col min="4096" max="4096" width="11.109375" customWidth="1"/>
    <col min="4097" max="4097" width="13.88671875" customWidth="1"/>
    <col min="4098" max="4098" width="12.109375" customWidth="1"/>
    <col min="4099" max="4099" width="11.5546875" customWidth="1"/>
    <col min="4100" max="4100" width="2.109375" customWidth="1"/>
    <col min="4101" max="4101" width="11.33203125" customWidth="1"/>
    <col min="4102" max="4102" width="10.6640625" customWidth="1"/>
    <col min="4103" max="4103" width="12.5546875" customWidth="1"/>
    <col min="4104" max="4104" width="10.6640625" customWidth="1"/>
    <col min="4105" max="4105" width="11.5546875" customWidth="1"/>
    <col min="4106" max="4106" width="2.109375" customWidth="1"/>
    <col min="4107" max="4107" width="13.44140625" customWidth="1"/>
    <col min="4351" max="4351" width="2.44140625" customWidth="1"/>
    <col min="4352" max="4352" width="11.109375" customWidth="1"/>
    <col min="4353" max="4353" width="13.88671875" customWidth="1"/>
    <col min="4354" max="4354" width="12.109375" customWidth="1"/>
    <col min="4355" max="4355" width="11.5546875" customWidth="1"/>
    <col min="4356" max="4356" width="2.109375" customWidth="1"/>
    <col min="4357" max="4357" width="11.33203125" customWidth="1"/>
    <col min="4358" max="4358" width="10.6640625" customWidth="1"/>
    <col min="4359" max="4359" width="12.5546875" customWidth="1"/>
    <col min="4360" max="4360" width="10.6640625" customWidth="1"/>
    <col min="4361" max="4361" width="11.5546875" customWidth="1"/>
    <col min="4362" max="4362" width="2.109375" customWidth="1"/>
    <col min="4363" max="4363" width="13.44140625" customWidth="1"/>
    <col min="4607" max="4607" width="2.44140625" customWidth="1"/>
    <col min="4608" max="4608" width="11.109375" customWidth="1"/>
    <col min="4609" max="4609" width="13.88671875" customWidth="1"/>
    <col min="4610" max="4610" width="12.109375" customWidth="1"/>
    <col min="4611" max="4611" width="11.5546875" customWidth="1"/>
    <col min="4612" max="4612" width="2.109375" customWidth="1"/>
    <col min="4613" max="4613" width="11.33203125" customWidth="1"/>
    <col min="4614" max="4614" width="10.6640625" customWidth="1"/>
    <col min="4615" max="4615" width="12.5546875" customWidth="1"/>
    <col min="4616" max="4616" width="10.6640625" customWidth="1"/>
    <col min="4617" max="4617" width="11.5546875" customWidth="1"/>
    <col min="4618" max="4618" width="2.109375" customWidth="1"/>
    <col min="4619" max="4619" width="13.44140625" customWidth="1"/>
    <col min="4863" max="4863" width="2.44140625" customWidth="1"/>
    <col min="4864" max="4864" width="11.109375" customWidth="1"/>
    <col min="4865" max="4865" width="13.88671875" customWidth="1"/>
    <col min="4866" max="4866" width="12.109375" customWidth="1"/>
    <col min="4867" max="4867" width="11.5546875" customWidth="1"/>
    <col min="4868" max="4868" width="2.109375" customWidth="1"/>
    <col min="4869" max="4869" width="11.33203125" customWidth="1"/>
    <col min="4870" max="4870" width="10.6640625" customWidth="1"/>
    <col min="4871" max="4871" width="12.5546875" customWidth="1"/>
    <col min="4872" max="4872" width="10.6640625" customWidth="1"/>
    <col min="4873" max="4873" width="11.5546875" customWidth="1"/>
    <col min="4874" max="4874" width="2.109375" customWidth="1"/>
    <col min="4875" max="4875" width="13.44140625" customWidth="1"/>
    <col min="5119" max="5119" width="2.44140625" customWidth="1"/>
    <col min="5120" max="5120" width="11.109375" customWidth="1"/>
    <col min="5121" max="5121" width="13.88671875" customWidth="1"/>
    <col min="5122" max="5122" width="12.109375" customWidth="1"/>
    <col min="5123" max="5123" width="11.5546875" customWidth="1"/>
    <col min="5124" max="5124" width="2.109375" customWidth="1"/>
    <col min="5125" max="5125" width="11.33203125" customWidth="1"/>
    <col min="5126" max="5126" width="10.6640625" customWidth="1"/>
    <col min="5127" max="5127" width="12.5546875" customWidth="1"/>
    <col min="5128" max="5128" width="10.6640625" customWidth="1"/>
    <col min="5129" max="5129" width="11.5546875" customWidth="1"/>
    <col min="5130" max="5130" width="2.109375" customWidth="1"/>
    <col min="5131" max="5131" width="13.44140625" customWidth="1"/>
    <col min="5375" max="5375" width="2.44140625" customWidth="1"/>
    <col min="5376" max="5376" width="11.109375" customWidth="1"/>
    <col min="5377" max="5377" width="13.88671875" customWidth="1"/>
    <col min="5378" max="5378" width="12.109375" customWidth="1"/>
    <col min="5379" max="5379" width="11.5546875" customWidth="1"/>
    <col min="5380" max="5380" width="2.109375" customWidth="1"/>
    <col min="5381" max="5381" width="11.33203125" customWidth="1"/>
    <col min="5382" max="5382" width="10.6640625" customWidth="1"/>
    <col min="5383" max="5383" width="12.5546875" customWidth="1"/>
    <col min="5384" max="5384" width="10.6640625" customWidth="1"/>
    <col min="5385" max="5385" width="11.5546875" customWidth="1"/>
    <col min="5386" max="5386" width="2.109375" customWidth="1"/>
    <col min="5387" max="5387" width="13.44140625" customWidth="1"/>
    <col min="5631" max="5631" width="2.44140625" customWidth="1"/>
    <col min="5632" max="5632" width="11.109375" customWidth="1"/>
    <col min="5633" max="5633" width="13.88671875" customWidth="1"/>
    <col min="5634" max="5634" width="12.109375" customWidth="1"/>
    <col min="5635" max="5635" width="11.5546875" customWidth="1"/>
    <col min="5636" max="5636" width="2.109375" customWidth="1"/>
    <col min="5637" max="5637" width="11.33203125" customWidth="1"/>
    <col min="5638" max="5638" width="10.6640625" customWidth="1"/>
    <col min="5639" max="5639" width="12.5546875" customWidth="1"/>
    <col min="5640" max="5640" width="10.6640625" customWidth="1"/>
    <col min="5641" max="5641" width="11.5546875" customWidth="1"/>
    <col min="5642" max="5642" width="2.109375" customWidth="1"/>
    <col min="5643" max="5643" width="13.44140625" customWidth="1"/>
    <col min="5887" max="5887" width="2.44140625" customWidth="1"/>
    <col min="5888" max="5888" width="11.109375" customWidth="1"/>
    <col min="5889" max="5889" width="13.88671875" customWidth="1"/>
    <col min="5890" max="5890" width="12.109375" customWidth="1"/>
    <col min="5891" max="5891" width="11.5546875" customWidth="1"/>
    <col min="5892" max="5892" width="2.109375" customWidth="1"/>
    <col min="5893" max="5893" width="11.33203125" customWidth="1"/>
    <col min="5894" max="5894" width="10.6640625" customWidth="1"/>
    <col min="5895" max="5895" width="12.5546875" customWidth="1"/>
    <col min="5896" max="5896" width="10.6640625" customWidth="1"/>
    <col min="5897" max="5897" width="11.5546875" customWidth="1"/>
    <col min="5898" max="5898" width="2.109375" customWidth="1"/>
    <col min="5899" max="5899" width="13.44140625" customWidth="1"/>
    <col min="6143" max="6143" width="2.44140625" customWidth="1"/>
    <col min="6144" max="6144" width="11.109375" customWidth="1"/>
    <col min="6145" max="6145" width="13.88671875" customWidth="1"/>
    <col min="6146" max="6146" width="12.109375" customWidth="1"/>
    <col min="6147" max="6147" width="11.5546875" customWidth="1"/>
    <col min="6148" max="6148" width="2.109375" customWidth="1"/>
    <col min="6149" max="6149" width="11.33203125" customWidth="1"/>
    <col min="6150" max="6150" width="10.6640625" customWidth="1"/>
    <col min="6151" max="6151" width="12.5546875" customWidth="1"/>
    <col min="6152" max="6152" width="10.6640625" customWidth="1"/>
    <col min="6153" max="6153" width="11.5546875" customWidth="1"/>
    <col min="6154" max="6154" width="2.109375" customWidth="1"/>
    <col min="6155" max="6155" width="13.44140625" customWidth="1"/>
    <col min="6399" max="6399" width="2.44140625" customWidth="1"/>
    <col min="6400" max="6400" width="11.109375" customWidth="1"/>
    <col min="6401" max="6401" width="13.88671875" customWidth="1"/>
    <col min="6402" max="6402" width="12.109375" customWidth="1"/>
    <col min="6403" max="6403" width="11.5546875" customWidth="1"/>
    <col min="6404" max="6404" width="2.109375" customWidth="1"/>
    <col min="6405" max="6405" width="11.33203125" customWidth="1"/>
    <col min="6406" max="6406" width="10.6640625" customWidth="1"/>
    <col min="6407" max="6407" width="12.5546875" customWidth="1"/>
    <col min="6408" max="6408" width="10.6640625" customWidth="1"/>
    <col min="6409" max="6409" width="11.5546875" customWidth="1"/>
    <col min="6410" max="6410" width="2.109375" customWidth="1"/>
    <col min="6411" max="6411" width="13.44140625" customWidth="1"/>
    <col min="6655" max="6655" width="2.44140625" customWidth="1"/>
    <col min="6656" max="6656" width="11.109375" customWidth="1"/>
    <col min="6657" max="6657" width="13.88671875" customWidth="1"/>
    <col min="6658" max="6658" width="12.109375" customWidth="1"/>
    <col min="6659" max="6659" width="11.5546875" customWidth="1"/>
    <col min="6660" max="6660" width="2.109375" customWidth="1"/>
    <col min="6661" max="6661" width="11.33203125" customWidth="1"/>
    <col min="6662" max="6662" width="10.6640625" customWidth="1"/>
    <col min="6663" max="6663" width="12.5546875" customWidth="1"/>
    <col min="6664" max="6664" width="10.6640625" customWidth="1"/>
    <col min="6665" max="6665" width="11.5546875" customWidth="1"/>
    <col min="6666" max="6666" width="2.109375" customWidth="1"/>
    <col min="6667" max="6667" width="13.44140625" customWidth="1"/>
    <col min="6911" max="6911" width="2.44140625" customWidth="1"/>
    <col min="6912" max="6912" width="11.109375" customWidth="1"/>
    <col min="6913" max="6913" width="13.88671875" customWidth="1"/>
    <col min="6914" max="6914" width="12.109375" customWidth="1"/>
    <col min="6915" max="6915" width="11.5546875" customWidth="1"/>
    <col min="6916" max="6916" width="2.109375" customWidth="1"/>
    <col min="6917" max="6917" width="11.33203125" customWidth="1"/>
    <col min="6918" max="6918" width="10.6640625" customWidth="1"/>
    <col min="6919" max="6919" width="12.5546875" customWidth="1"/>
    <col min="6920" max="6920" width="10.6640625" customWidth="1"/>
    <col min="6921" max="6921" width="11.5546875" customWidth="1"/>
    <col min="6922" max="6922" width="2.109375" customWidth="1"/>
    <col min="6923" max="6923" width="13.44140625" customWidth="1"/>
    <col min="7167" max="7167" width="2.44140625" customWidth="1"/>
    <col min="7168" max="7168" width="11.109375" customWidth="1"/>
    <col min="7169" max="7169" width="13.88671875" customWidth="1"/>
    <col min="7170" max="7170" width="12.109375" customWidth="1"/>
    <col min="7171" max="7171" width="11.5546875" customWidth="1"/>
    <col min="7172" max="7172" width="2.109375" customWidth="1"/>
    <col min="7173" max="7173" width="11.33203125" customWidth="1"/>
    <col min="7174" max="7174" width="10.6640625" customWidth="1"/>
    <col min="7175" max="7175" width="12.5546875" customWidth="1"/>
    <col min="7176" max="7176" width="10.6640625" customWidth="1"/>
    <col min="7177" max="7177" width="11.5546875" customWidth="1"/>
    <col min="7178" max="7178" width="2.109375" customWidth="1"/>
    <col min="7179" max="7179" width="13.44140625" customWidth="1"/>
    <col min="7423" max="7423" width="2.44140625" customWidth="1"/>
    <col min="7424" max="7424" width="11.109375" customWidth="1"/>
    <col min="7425" max="7425" width="13.88671875" customWidth="1"/>
    <col min="7426" max="7426" width="12.109375" customWidth="1"/>
    <col min="7427" max="7427" width="11.5546875" customWidth="1"/>
    <col min="7428" max="7428" width="2.109375" customWidth="1"/>
    <col min="7429" max="7429" width="11.33203125" customWidth="1"/>
    <col min="7430" max="7430" width="10.6640625" customWidth="1"/>
    <col min="7431" max="7431" width="12.5546875" customWidth="1"/>
    <col min="7432" max="7432" width="10.6640625" customWidth="1"/>
    <col min="7433" max="7433" width="11.5546875" customWidth="1"/>
    <col min="7434" max="7434" width="2.109375" customWidth="1"/>
    <col min="7435" max="7435" width="13.44140625" customWidth="1"/>
    <col min="7679" max="7679" width="2.44140625" customWidth="1"/>
    <col min="7680" max="7680" width="11.109375" customWidth="1"/>
    <col min="7681" max="7681" width="13.88671875" customWidth="1"/>
    <col min="7682" max="7682" width="12.109375" customWidth="1"/>
    <col min="7683" max="7683" width="11.5546875" customWidth="1"/>
    <col min="7684" max="7684" width="2.109375" customWidth="1"/>
    <col min="7685" max="7685" width="11.33203125" customWidth="1"/>
    <col min="7686" max="7686" width="10.6640625" customWidth="1"/>
    <col min="7687" max="7687" width="12.5546875" customWidth="1"/>
    <col min="7688" max="7688" width="10.6640625" customWidth="1"/>
    <col min="7689" max="7689" width="11.5546875" customWidth="1"/>
    <col min="7690" max="7690" width="2.109375" customWidth="1"/>
    <col min="7691" max="7691" width="13.44140625" customWidth="1"/>
    <col min="7935" max="7935" width="2.44140625" customWidth="1"/>
    <col min="7936" max="7936" width="11.109375" customWidth="1"/>
    <col min="7937" max="7937" width="13.88671875" customWidth="1"/>
    <col min="7938" max="7938" width="12.109375" customWidth="1"/>
    <col min="7939" max="7939" width="11.5546875" customWidth="1"/>
    <col min="7940" max="7940" width="2.109375" customWidth="1"/>
    <col min="7941" max="7941" width="11.33203125" customWidth="1"/>
    <col min="7942" max="7942" width="10.6640625" customWidth="1"/>
    <col min="7943" max="7943" width="12.5546875" customWidth="1"/>
    <col min="7944" max="7944" width="10.6640625" customWidth="1"/>
    <col min="7945" max="7945" width="11.5546875" customWidth="1"/>
    <col min="7946" max="7946" width="2.109375" customWidth="1"/>
    <col min="7947" max="7947" width="13.44140625" customWidth="1"/>
    <col min="8191" max="8191" width="2.44140625" customWidth="1"/>
    <col min="8192" max="8192" width="11.109375" customWidth="1"/>
    <col min="8193" max="8193" width="13.88671875" customWidth="1"/>
    <col min="8194" max="8194" width="12.109375" customWidth="1"/>
    <col min="8195" max="8195" width="11.5546875" customWidth="1"/>
    <col min="8196" max="8196" width="2.109375" customWidth="1"/>
    <col min="8197" max="8197" width="11.33203125" customWidth="1"/>
    <col min="8198" max="8198" width="10.6640625" customWidth="1"/>
    <col min="8199" max="8199" width="12.5546875" customWidth="1"/>
    <col min="8200" max="8200" width="10.6640625" customWidth="1"/>
    <col min="8201" max="8201" width="11.5546875" customWidth="1"/>
    <col min="8202" max="8202" width="2.109375" customWidth="1"/>
    <col min="8203" max="8203" width="13.44140625" customWidth="1"/>
    <col min="8447" max="8447" width="2.44140625" customWidth="1"/>
    <col min="8448" max="8448" width="11.109375" customWidth="1"/>
    <col min="8449" max="8449" width="13.88671875" customWidth="1"/>
    <col min="8450" max="8450" width="12.109375" customWidth="1"/>
    <col min="8451" max="8451" width="11.5546875" customWidth="1"/>
    <col min="8452" max="8452" width="2.109375" customWidth="1"/>
    <col min="8453" max="8453" width="11.33203125" customWidth="1"/>
    <col min="8454" max="8454" width="10.6640625" customWidth="1"/>
    <col min="8455" max="8455" width="12.5546875" customWidth="1"/>
    <col min="8456" max="8456" width="10.6640625" customWidth="1"/>
    <col min="8457" max="8457" width="11.5546875" customWidth="1"/>
    <col min="8458" max="8458" width="2.109375" customWidth="1"/>
    <col min="8459" max="8459" width="13.44140625" customWidth="1"/>
    <col min="8703" max="8703" width="2.44140625" customWidth="1"/>
    <col min="8704" max="8704" width="11.109375" customWidth="1"/>
    <col min="8705" max="8705" width="13.88671875" customWidth="1"/>
    <col min="8706" max="8706" width="12.109375" customWidth="1"/>
    <col min="8707" max="8707" width="11.5546875" customWidth="1"/>
    <col min="8708" max="8708" width="2.109375" customWidth="1"/>
    <col min="8709" max="8709" width="11.33203125" customWidth="1"/>
    <col min="8710" max="8710" width="10.6640625" customWidth="1"/>
    <col min="8711" max="8711" width="12.5546875" customWidth="1"/>
    <col min="8712" max="8712" width="10.6640625" customWidth="1"/>
    <col min="8713" max="8713" width="11.5546875" customWidth="1"/>
    <col min="8714" max="8714" width="2.109375" customWidth="1"/>
    <col min="8715" max="8715" width="13.44140625" customWidth="1"/>
    <col min="8959" max="8959" width="2.44140625" customWidth="1"/>
    <col min="8960" max="8960" width="11.109375" customWidth="1"/>
    <col min="8961" max="8961" width="13.88671875" customWidth="1"/>
    <col min="8962" max="8962" width="12.109375" customWidth="1"/>
    <col min="8963" max="8963" width="11.5546875" customWidth="1"/>
    <col min="8964" max="8964" width="2.109375" customWidth="1"/>
    <col min="8965" max="8965" width="11.33203125" customWidth="1"/>
    <col min="8966" max="8966" width="10.6640625" customWidth="1"/>
    <col min="8967" max="8967" width="12.5546875" customWidth="1"/>
    <col min="8968" max="8968" width="10.6640625" customWidth="1"/>
    <col min="8969" max="8969" width="11.5546875" customWidth="1"/>
    <col min="8970" max="8970" width="2.109375" customWidth="1"/>
    <col min="8971" max="8971" width="13.44140625" customWidth="1"/>
    <col min="9215" max="9215" width="2.44140625" customWidth="1"/>
    <col min="9216" max="9216" width="11.109375" customWidth="1"/>
    <col min="9217" max="9217" width="13.88671875" customWidth="1"/>
    <col min="9218" max="9218" width="12.109375" customWidth="1"/>
    <col min="9219" max="9219" width="11.5546875" customWidth="1"/>
    <col min="9220" max="9220" width="2.109375" customWidth="1"/>
    <col min="9221" max="9221" width="11.33203125" customWidth="1"/>
    <col min="9222" max="9222" width="10.6640625" customWidth="1"/>
    <col min="9223" max="9223" width="12.5546875" customWidth="1"/>
    <col min="9224" max="9224" width="10.6640625" customWidth="1"/>
    <col min="9225" max="9225" width="11.5546875" customWidth="1"/>
    <col min="9226" max="9226" width="2.109375" customWidth="1"/>
    <col min="9227" max="9227" width="13.44140625" customWidth="1"/>
    <col min="9471" max="9471" width="2.44140625" customWidth="1"/>
    <col min="9472" max="9472" width="11.109375" customWidth="1"/>
    <col min="9473" max="9473" width="13.88671875" customWidth="1"/>
    <col min="9474" max="9474" width="12.109375" customWidth="1"/>
    <col min="9475" max="9475" width="11.5546875" customWidth="1"/>
    <col min="9476" max="9476" width="2.109375" customWidth="1"/>
    <col min="9477" max="9477" width="11.33203125" customWidth="1"/>
    <col min="9478" max="9478" width="10.6640625" customWidth="1"/>
    <col min="9479" max="9479" width="12.5546875" customWidth="1"/>
    <col min="9480" max="9480" width="10.6640625" customWidth="1"/>
    <col min="9481" max="9481" width="11.5546875" customWidth="1"/>
    <col min="9482" max="9482" width="2.109375" customWidth="1"/>
    <col min="9483" max="9483" width="13.44140625" customWidth="1"/>
    <col min="9727" max="9727" width="2.44140625" customWidth="1"/>
    <col min="9728" max="9728" width="11.109375" customWidth="1"/>
    <col min="9729" max="9729" width="13.88671875" customWidth="1"/>
    <col min="9730" max="9730" width="12.109375" customWidth="1"/>
    <col min="9731" max="9731" width="11.5546875" customWidth="1"/>
    <col min="9732" max="9732" width="2.109375" customWidth="1"/>
    <col min="9733" max="9733" width="11.33203125" customWidth="1"/>
    <col min="9734" max="9734" width="10.6640625" customWidth="1"/>
    <col min="9735" max="9735" width="12.5546875" customWidth="1"/>
    <col min="9736" max="9736" width="10.6640625" customWidth="1"/>
    <col min="9737" max="9737" width="11.5546875" customWidth="1"/>
    <col min="9738" max="9738" width="2.109375" customWidth="1"/>
    <col min="9739" max="9739" width="13.44140625" customWidth="1"/>
    <col min="9983" max="9983" width="2.44140625" customWidth="1"/>
    <col min="9984" max="9984" width="11.109375" customWidth="1"/>
    <col min="9985" max="9985" width="13.88671875" customWidth="1"/>
    <col min="9986" max="9986" width="12.109375" customWidth="1"/>
    <col min="9987" max="9987" width="11.5546875" customWidth="1"/>
    <col min="9988" max="9988" width="2.109375" customWidth="1"/>
    <col min="9989" max="9989" width="11.33203125" customWidth="1"/>
    <col min="9990" max="9990" width="10.6640625" customWidth="1"/>
    <col min="9991" max="9991" width="12.5546875" customWidth="1"/>
    <col min="9992" max="9992" width="10.6640625" customWidth="1"/>
    <col min="9993" max="9993" width="11.5546875" customWidth="1"/>
    <col min="9994" max="9994" width="2.109375" customWidth="1"/>
    <col min="9995" max="9995" width="13.44140625" customWidth="1"/>
    <col min="10239" max="10239" width="2.44140625" customWidth="1"/>
    <col min="10240" max="10240" width="11.109375" customWidth="1"/>
    <col min="10241" max="10241" width="13.88671875" customWidth="1"/>
    <col min="10242" max="10242" width="12.109375" customWidth="1"/>
    <col min="10243" max="10243" width="11.5546875" customWidth="1"/>
    <col min="10244" max="10244" width="2.109375" customWidth="1"/>
    <col min="10245" max="10245" width="11.33203125" customWidth="1"/>
    <col min="10246" max="10246" width="10.6640625" customWidth="1"/>
    <col min="10247" max="10247" width="12.5546875" customWidth="1"/>
    <col min="10248" max="10248" width="10.6640625" customWidth="1"/>
    <col min="10249" max="10249" width="11.5546875" customWidth="1"/>
    <col min="10250" max="10250" width="2.109375" customWidth="1"/>
    <col min="10251" max="10251" width="13.44140625" customWidth="1"/>
    <col min="10495" max="10495" width="2.44140625" customWidth="1"/>
    <col min="10496" max="10496" width="11.109375" customWidth="1"/>
    <col min="10497" max="10497" width="13.88671875" customWidth="1"/>
    <col min="10498" max="10498" width="12.109375" customWidth="1"/>
    <col min="10499" max="10499" width="11.5546875" customWidth="1"/>
    <col min="10500" max="10500" width="2.109375" customWidth="1"/>
    <col min="10501" max="10501" width="11.33203125" customWidth="1"/>
    <col min="10502" max="10502" width="10.6640625" customWidth="1"/>
    <col min="10503" max="10503" width="12.5546875" customWidth="1"/>
    <col min="10504" max="10504" width="10.6640625" customWidth="1"/>
    <col min="10505" max="10505" width="11.5546875" customWidth="1"/>
    <col min="10506" max="10506" width="2.109375" customWidth="1"/>
    <col min="10507" max="10507" width="13.44140625" customWidth="1"/>
    <col min="10751" max="10751" width="2.44140625" customWidth="1"/>
    <col min="10752" max="10752" width="11.109375" customWidth="1"/>
    <col min="10753" max="10753" width="13.88671875" customWidth="1"/>
    <col min="10754" max="10754" width="12.109375" customWidth="1"/>
    <col min="10755" max="10755" width="11.5546875" customWidth="1"/>
    <col min="10756" max="10756" width="2.109375" customWidth="1"/>
    <col min="10757" max="10757" width="11.33203125" customWidth="1"/>
    <col min="10758" max="10758" width="10.6640625" customWidth="1"/>
    <col min="10759" max="10759" width="12.5546875" customWidth="1"/>
    <col min="10760" max="10760" width="10.6640625" customWidth="1"/>
    <col min="10761" max="10761" width="11.5546875" customWidth="1"/>
    <col min="10762" max="10762" width="2.109375" customWidth="1"/>
    <col min="10763" max="10763" width="13.44140625" customWidth="1"/>
    <col min="11007" max="11007" width="2.44140625" customWidth="1"/>
    <col min="11008" max="11008" width="11.109375" customWidth="1"/>
    <col min="11009" max="11009" width="13.88671875" customWidth="1"/>
    <col min="11010" max="11010" width="12.109375" customWidth="1"/>
    <col min="11011" max="11011" width="11.5546875" customWidth="1"/>
    <col min="11012" max="11012" width="2.109375" customWidth="1"/>
    <col min="11013" max="11013" width="11.33203125" customWidth="1"/>
    <col min="11014" max="11014" width="10.6640625" customWidth="1"/>
    <col min="11015" max="11015" width="12.5546875" customWidth="1"/>
    <col min="11016" max="11016" width="10.6640625" customWidth="1"/>
    <col min="11017" max="11017" width="11.5546875" customWidth="1"/>
    <col min="11018" max="11018" width="2.109375" customWidth="1"/>
    <col min="11019" max="11019" width="13.44140625" customWidth="1"/>
    <col min="11263" max="11263" width="2.44140625" customWidth="1"/>
    <col min="11264" max="11264" width="11.109375" customWidth="1"/>
    <col min="11265" max="11265" width="13.88671875" customWidth="1"/>
    <col min="11266" max="11266" width="12.109375" customWidth="1"/>
    <col min="11267" max="11267" width="11.5546875" customWidth="1"/>
    <col min="11268" max="11268" width="2.109375" customWidth="1"/>
    <col min="11269" max="11269" width="11.33203125" customWidth="1"/>
    <col min="11270" max="11270" width="10.6640625" customWidth="1"/>
    <col min="11271" max="11271" width="12.5546875" customWidth="1"/>
    <col min="11272" max="11272" width="10.6640625" customWidth="1"/>
    <col min="11273" max="11273" width="11.5546875" customWidth="1"/>
    <col min="11274" max="11274" width="2.109375" customWidth="1"/>
    <col min="11275" max="11275" width="13.44140625" customWidth="1"/>
    <col min="11519" max="11519" width="2.44140625" customWidth="1"/>
    <col min="11520" max="11520" width="11.109375" customWidth="1"/>
    <col min="11521" max="11521" width="13.88671875" customWidth="1"/>
    <col min="11522" max="11522" width="12.109375" customWidth="1"/>
    <col min="11523" max="11523" width="11.5546875" customWidth="1"/>
    <col min="11524" max="11524" width="2.109375" customWidth="1"/>
    <col min="11525" max="11525" width="11.33203125" customWidth="1"/>
    <col min="11526" max="11526" width="10.6640625" customWidth="1"/>
    <col min="11527" max="11527" width="12.5546875" customWidth="1"/>
    <col min="11528" max="11528" width="10.6640625" customWidth="1"/>
    <col min="11529" max="11529" width="11.5546875" customWidth="1"/>
    <col min="11530" max="11530" width="2.109375" customWidth="1"/>
    <col min="11531" max="11531" width="13.44140625" customWidth="1"/>
    <col min="11775" max="11775" width="2.44140625" customWidth="1"/>
    <col min="11776" max="11776" width="11.109375" customWidth="1"/>
    <col min="11777" max="11777" width="13.88671875" customWidth="1"/>
    <col min="11778" max="11778" width="12.109375" customWidth="1"/>
    <col min="11779" max="11779" width="11.5546875" customWidth="1"/>
    <col min="11780" max="11780" width="2.109375" customWidth="1"/>
    <col min="11781" max="11781" width="11.33203125" customWidth="1"/>
    <col min="11782" max="11782" width="10.6640625" customWidth="1"/>
    <col min="11783" max="11783" width="12.5546875" customWidth="1"/>
    <col min="11784" max="11784" width="10.6640625" customWidth="1"/>
    <col min="11785" max="11785" width="11.5546875" customWidth="1"/>
    <col min="11786" max="11786" width="2.109375" customWidth="1"/>
    <col min="11787" max="11787" width="13.44140625" customWidth="1"/>
    <col min="12031" max="12031" width="2.44140625" customWidth="1"/>
    <col min="12032" max="12032" width="11.109375" customWidth="1"/>
    <col min="12033" max="12033" width="13.88671875" customWidth="1"/>
    <col min="12034" max="12034" width="12.109375" customWidth="1"/>
    <col min="12035" max="12035" width="11.5546875" customWidth="1"/>
    <col min="12036" max="12036" width="2.109375" customWidth="1"/>
    <col min="12037" max="12037" width="11.33203125" customWidth="1"/>
    <col min="12038" max="12038" width="10.6640625" customWidth="1"/>
    <col min="12039" max="12039" width="12.5546875" customWidth="1"/>
    <col min="12040" max="12040" width="10.6640625" customWidth="1"/>
    <col min="12041" max="12041" width="11.5546875" customWidth="1"/>
    <col min="12042" max="12042" width="2.109375" customWidth="1"/>
    <col min="12043" max="12043" width="13.44140625" customWidth="1"/>
    <col min="12287" max="12287" width="2.44140625" customWidth="1"/>
    <col min="12288" max="12288" width="11.109375" customWidth="1"/>
    <col min="12289" max="12289" width="13.88671875" customWidth="1"/>
    <col min="12290" max="12290" width="12.109375" customWidth="1"/>
    <col min="12291" max="12291" width="11.5546875" customWidth="1"/>
    <col min="12292" max="12292" width="2.109375" customWidth="1"/>
    <col min="12293" max="12293" width="11.33203125" customWidth="1"/>
    <col min="12294" max="12294" width="10.6640625" customWidth="1"/>
    <col min="12295" max="12295" width="12.5546875" customWidth="1"/>
    <col min="12296" max="12296" width="10.6640625" customWidth="1"/>
    <col min="12297" max="12297" width="11.5546875" customWidth="1"/>
    <col min="12298" max="12298" width="2.109375" customWidth="1"/>
    <col min="12299" max="12299" width="13.44140625" customWidth="1"/>
    <col min="12543" max="12543" width="2.44140625" customWidth="1"/>
    <col min="12544" max="12544" width="11.109375" customWidth="1"/>
    <col min="12545" max="12545" width="13.88671875" customWidth="1"/>
    <col min="12546" max="12546" width="12.109375" customWidth="1"/>
    <col min="12547" max="12547" width="11.5546875" customWidth="1"/>
    <col min="12548" max="12548" width="2.109375" customWidth="1"/>
    <col min="12549" max="12549" width="11.33203125" customWidth="1"/>
    <col min="12550" max="12550" width="10.6640625" customWidth="1"/>
    <col min="12551" max="12551" width="12.5546875" customWidth="1"/>
    <col min="12552" max="12552" width="10.6640625" customWidth="1"/>
    <col min="12553" max="12553" width="11.5546875" customWidth="1"/>
    <col min="12554" max="12554" width="2.109375" customWidth="1"/>
    <col min="12555" max="12555" width="13.44140625" customWidth="1"/>
    <col min="12799" max="12799" width="2.44140625" customWidth="1"/>
    <col min="12800" max="12800" width="11.109375" customWidth="1"/>
    <col min="12801" max="12801" width="13.88671875" customWidth="1"/>
    <col min="12802" max="12802" width="12.109375" customWidth="1"/>
    <col min="12803" max="12803" width="11.5546875" customWidth="1"/>
    <col min="12804" max="12804" width="2.109375" customWidth="1"/>
    <col min="12805" max="12805" width="11.33203125" customWidth="1"/>
    <col min="12806" max="12806" width="10.6640625" customWidth="1"/>
    <col min="12807" max="12807" width="12.5546875" customWidth="1"/>
    <col min="12808" max="12808" width="10.6640625" customWidth="1"/>
    <col min="12809" max="12809" width="11.5546875" customWidth="1"/>
    <col min="12810" max="12810" width="2.109375" customWidth="1"/>
    <col min="12811" max="12811" width="13.44140625" customWidth="1"/>
    <col min="13055" max="13055" width="2.44140625" customWidth="1"/>
    <col min="13056" max="13056" width="11.109375" customWidth="1"/>
    <col min="13057" max="13057" width="13.88671875" customWidth="1"/>
    <col min="13058" max="13058" width="12.109375" customWidth="1"/>
    <col min="13059" max="13059" width="11.5546875" customWidth="1"/>
    <col min="13060" max="13060" width="2.109375" customWidth="1"/>
    <col min="13061" max="13061" width="11.33203125" customWidth="1"/>
    <col min="13062" max="13062" width="10.6640625" customWidth="1"/>
    <col min="13063" max="13063" width="12.5546875" customWidth="1"/>
    <col min="13064" max="13064" width="10.6640625" customWidth="1"/>
    <col min="13065" max="13065" width="11.5546875" customWidth="1"/>
    <col min="13066" max="13066" width="2.109375" customWidth="1"/>
    <col min="13067" max="13067" width="13.44140625" customWidth="1"/>
    <col min="13311" max="13311" width="2.44140625" customWidth="1"/>
    <col min="13312" max="13312" width="11.109375" customWidth="1"/>
    <col min="13313" max="13313" width="13.88671875" customWidth="1"/>
    <col min="13314" max="13314" width="12.109375" customWidth="1"/>
    <col min="13315" max="13315" width="11.5546875" customWidth="1"/>
    <col min="13316" max="13316" width="2.109375" customWidth="1"/>
    <col min="13317" max="13317" width="11.33203125" customWidth="1"/>
    <col min="13318" max="13318" width="10.6640625" customWidth="1"/>
    <col min="13319" max="13319" width="12.5546875" customWidth="1"/>
    <col min="13320" max="13320" width="10.6640625" customWidth="1"/>
    <col min="13321" max="13321" width="11.5546875" customWidth="1"/>
    <col min="13322" max="13322" width="2.109375" customWidth="1"/>
    <col min="13323" max="13323" width="13.44140625" customWidth="1"/>
    <col min="13567" max="13567" width="2.44140625" customWidth="1"/>
    <col min="13568" max="13568" width="11.109375" customWidth="1"/>
    <col min="13569" max="13569" width="13.88671875" customWidth="1"/>
    <col min="13570" max="13570" width="12.109375" customWidth="1"/>
    <col min="13571" max="13571" width="11.5546875" customWidth="1"/>
    <col min="13572" max="13572" width="2.109375" customWidth="1"/>
    <col min="13573" max="13573" width="11.33203125" customWidth="1"/>
    <col min="13574" max="13574" width="10.6640625" customWidth="1"/>
    <col min="13575" max="13575" width="12.5546875" customWidth="1"/>
    <col min="13576" max="13576" width="10.6640625" customWidth="1"/>
    <col min="13577" max="13577" width="11.5546875" customWidth="1"/>
    <col min="13578" max="13578" width="2.109375" customWidth="1"/>
    <col min="13579" max="13579" width="13.44140625" customWidth="1"/>
    <col min="13823" max="13823" width="2.44140625" customWidth="1"/>
    <col min="13824" max="13824" width="11.109375" customWidth="1"/>
    <col min="13825" max="13825" width="13.88671875" customWidth="1"/>
    <col min="13826" max="13826" width="12.109375" customWidth="1"/>
    <col min="13827" max="13827" width="11.5546875" customWidth="1"/>
    <col min="13828" max="13828" width="2.109375" customWidth="1"/>
    <col min="13829" max="13829" width="11.33203125" customWidth="1"/>
    <col min="13830" max="13830" width="10.6640625" customWidth="1"/>
    <col min="13831" max="13831" width="12.5546875" customWidth="1"/>
    <col min="13832" max="13832" width="10.6640625" customWidth="1"/>
    <col min="13833" max="13833" width="11.5546875" customWidth="1"/>
    <col min="13834" max="13834" width="2.109375" customWidth="1"/>
    <col min="13835" max="13835" width="13.44140625" customWidth="1"/>
    <col min="14079" max="14079" width="2.44140625" customWidth="1"/>
    <col min="14080" max="14080" width="11.109375" customWidth="1"/>
    <col min="14081" max="14081" width="13.88671875" customWidth="1"/>
    <col min="14082" max="14082" width="12.109375" customWidth="1"/>
    <col min="14083" max="14083" width="11.5546875" customWidth="1"/>
    <col min="14084" max="14084" width="2.109375" customWidth="1"/>
    <col min="14085" max="14085" width="11.33203125" customWidth="1"/>
    <col min="14086" max="14086" width="10.6640625" customWidth="1"/>
    <col min="14087" max="14087" width="12.5546875" customWidth="1"/>
    <col min="14088" max="14088" width="10.6640625" customWidth="1"/>
    <col min="14089" max="14089" width="11.5546875" customWidth="1"/>
    <col min="14090" max="14090" width="2.109375" customWidth="1"/>
    <col min="14091" max="14091" width="13.44140625" customWidth="1"/>
    <col min="14335" max="14335" width="2.44140625" customWidth="1"/>
    <col min="14336" max="14336" width="11.109375" customWidth="1"/>
    <col min="14337" max="14337" width="13.88671875" customWidth="1"/>
    <col min="14338" max="14338" width="12.109375" customWidth="1"/>
    <col min="14339" max="14339" width="11.5546875" customWidth="1"/>
    <col min="14340" max="14340" width="2.109375" customWidth="1"/>
    <col min="14341" max="14341" width="11.33203125" customWidth="1"/>
    <col min="14342" max="14342" width="10.6640625" customWidth="1"/>
    <col min="14343" max="14343" width="12.5546875" customWidth="1"/>
    <col min="14344" max="14344" width="10.6640625" customWidth="1"/>
    <col min="14345" max="14345" width="11.5546875" customWidth="1"/>
    <col min="14346" max="14346" width="2.109375" customWidth="1"/>
    <col min="14347" max="14347" width="13.44140625" customWidth="1"/>
    <col min="14591" max="14591" width="2.44140625" customWidth="1"/>
    <col min="14592" max="14592" width="11.109375" customWidth="1"/>
    <col min="14593" max="14593" width="13.88671875" customWidth="1"/>
    <col min="14594" max="14594" width="12.109375" customWidth="1"/>
    <col min="14595" max="14595" width="11.5546875" customWidth="1"/>
    <col min="14596" max="14596" width="2.109375" customWidth="1"/>
    <col min="14597" max="14597" width="11.33203125" customWidth="1"/>
    <col min="14598" max="14598" width="10.6640625" customWidth="1"/>
    <col min="14599" max="14599" width="12.5546875" customWidth="1"/>
    <col min="14600" max="14600" width="10.6640625" customWidth="1"/>
    <col min="14601" max="14601" width="11.5546875" customWidth="1"/>
    <col min="14602" max="14602" width="2.109375" customWidth="1"/>
    <col min="14603" max="14603" width="13.44140625" customWidth="1"/>
    <col min="14847" max="14847" width="2.44140625" customWidth="1"/>
    <col min="14848" max="14848" width="11.109375" customWidth="1"/>
    <col min="14849" max="14849" width="13.88671875" customWidth="1"/>
    <col min="14850" max="14850" width="12.109375" customWidth="1"/>
    <col min="14851" max="14851" width="11.5546875" customWidth="1"/>
    <col min="14852" max="14852" width="2.109375" customWidth="1"/>
    <col min="14853" max="14853" width="11.33203125" customWidth="1"/>
    <col min="14854" max="14854" width="10.6640625" customWidth="1"/>
    <col min="14855" max="14855" width="12.5546875" customWidth="1"/>
    <col min="14856" max="14856" width="10.6640625" customWidth="1"/>
    <col min="14857" max="14857" width="11.5546875" customWidth="1"/>
    <col min="14858" max="14858" width="2.109375" customWidth="1"/>
    <col min="14859" max="14859" width="13.44140625" customWidth="1"/>
    <col min="15103" max="15103" width="2.44140625" customWidth="1"/>
    <col min="15104" max="15104" width="11.109375" customWidth="1"/>
    <col min="15105" max="15105" width="13.88671875" customWidth="1"/>
    <col min="15106" max="15106" width="12.109375" customWidth="1"/>
    <col min="15107" max="15107" width="11.5546875" customWidth="1"/>
    <col min="15108" max="15108" width="2.109375" customWidth="1"/>
    <col min="15109" max="15109" width="11.33203125" customWidth="1"/>
    <col min="15110" max="15110" width="10.6640625" customWidth="1"/>
    <col min="15111" max="15111" width="12.5546875" customWidth="1"/>
    <col min="15112" max="15112" width="10.6640625" customWidth="1"/>
    <col min="15113" max="15113" width="11.5546875" customWidth="1"/>
    <col min="15114" max="15114" width="2.109375" customWidth="1"/>
    <col min="15115" max="15115" width="13.44140625" customWidth="1"/>
    <col min="15359" max="15359" width="2.44140625" customWidth="1"/>
    <col min="15360" max="15360" width="11.109375" customWidth="1"/>
    <col min="15361" max="15361" width="13.88671875" customWidth="1"/>
    <col min="15362" max="15362" width="12.109375" customWidth="1"/>
    <col min="15363" max="15363" width="11.5546875" customWidth="1"/>
    <col min="15364" max="15364" width="2.109375" customWidth="1"/>
    <col min="15365" max="15365" width="11.33203125" customWidth="1"/>
    <col min="15366" max="15366" width="10.6640625" customWidth="1"/>
    <col min="15367" max="15367" width="12.5546875" customWidth="1"/>
    <col min="15368" max="15368" width="10.6640625" customWidth="1"/>
    <col min="15369" max="15369" width="11.5546875" customWidth="1"/>
    <col min="15370" max="15370" width="2.109375" customWidth="1"/>
    <col min="15371" max="15371" width="13.44140625" customWidth="1"/>
    <col min="15615" max="15615" width="2.44140625" customWidth="1"/>
    <col min="15616" max="15616" width="11.109375" customWidth="1"/>
    <col min="15617" max="15617" width="13.88671875" customWidth="1"/>
    <col min="15618" max="15618" width="12.109375" customWidth="1"/>
    <col min="15619" max="15619" width="11.5546875" customWidth="1"/>
    <col min="15620" max="15620" width="2.109375" customWidth="1"/>
    <col min="15621" max="15621" width="11.33203125" customWidth="1"/>
    <col min="15622" max="15622" width="10.6640625" customWidth="1"/>
    <col min="15623" max="15623" width="12.5546875" customWidth="1"/>
    <col min="15624" max="15624" width="10.6640625" customWidth="1"/>
    <col min="15625" max="15625" width="11.5546875" customWidth="1"/>
    <col min="15626" max="15626" width="2.109375" customWidth="1"/>
    <col min="15627" max="15627" width="13.44140625" customWidth="1"/>
    <col min="15871" max="15871" width="2.44140625" customWidth="1"/>
    <col min="15872" max="15872" width="11.109375" customWidth="1"/>
    <col min="15873" max="15873" width="13.88671875" customWidth="1"/>
    <col min="15874" max="15874" width="12.109375" customWidth="1"/>
    <col min="15875" max="15875" width="11.5546875" customWidth="1"/>
    <col min="15876" max="15876" width="2.109375" customWidth="1"/>
    <col min="15877" max="15877" width="11.33203125" customWidth="1"/>
    <col min="15878" max="15878" width="10.6640625" customWidth="1"/>
    <col min="15879" max="15879" width="12.5546875" customWidth="1"/>
    <col min="15880" max="15880" width="10.6640625" customWidth="1"/>
    <col min="15881" max="15881" width="11.5546875" customWidth="1"/>
    <col min="15882" max="15882" width="2.109375" customWidth="1"/>
    <col min="15883" max="15883" width="13.44140625" customWidth="1"/>
    <col min="16127" max="16127" width="2.44140625" customWidth="1"/>
    <col min="16128" max="16128" width="11.109375" customWidth="1"/>
    <col min="16129" max="16129" width="13.88671875" customWidth="1"/>
    <col min="16130" max="16130" width="12.109375" customWidth="1"/>
    <col min="16131" max="16131" width="11.5546875" customWidth="1"/>
    <col min="16132" max="16132" width="2.109375" customWidth="1"/>
    <col min="16133" max="16133" width="11.33203125" customWidth="1"/>
    <col min="16134" max="16134" width="10.6640625" customWidth="1"/>
    <col min="16135" max="16135" width="12.5546875" customWidth="1"/>
    <col min="16136" max="16136" width="10.6640625" customWidth="1"/>
    <col min="16137" max="16137" width="11.5546875" customWidth="1"/>
    <col min="16138" max="16138" width="2.109375" customWidth="1"/>
    <col min="16139" max="16139" width="13.44140625" customWidth="1"/>
  </cols>
  <sheetData>
    <row r="1" spans="1:12" ht="9.75" customHeight="1">
      <c r="A1" s="121"/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2" ht="51.75" customHeight="1">
      <c r="A2" s="123"/>
      <c r="B2" s="467" t="s">
        <v>248</v>
      </c>
      <c r="C2" s="467"/>
      <c r="D2" s="467"/>
      <c r="E2" s="467"/>
      <c r="F2" s="467"/>
      <c r="G2" s="467"/>
      <c r="H2" s="467"/>
      <c r="I2" s="467"/>
      <c r="J2" s="467"/>
      <c r="K2" s="354" t="s">
        <v>123</v>
      </c>
    </row>
    <row r="3" spans="1:12" ht="40.5" customHeight="1">
      <c r="A3" s="123"/>
      <c r="B3" s="470" t="s">
        <v>85</v>
      </c>
      <c r="C3" s="470"/>
      <c r="D3" s="470"/>
      <c r="E3" s="470"/>
      <c r="F3" s="470"/>
      <c r="G3" s="470" t="s">
        <v>86</v>
      </c>
      <c r="H3" s="470"/>
      <c r="I3" s="470"/>
      <c r="J3" s="470"/>
      <c r="K3" s="470"/>
    </row>
    <row r="4" spans="1:12" ht="30" customHeight="1">
      <c r="A4" s="124"/>
      <c r="B4" s="237" t="s">
        <v>0</v>
      </c>
      <c r="C4" s="237" t="s">
        <v>87</v>
      </c>
      <c r="D4" s="466" t="s">
        <v>253</v>
      </c>
      <c r="E4" s="466" t="s">
        <v>244</v>
      </c>
      <c r="F4" s="238" t="s">
        <v>125</v>
      </c>
      <c r="G4" s="237" t="s">
        <v>0</v>
      </c>
      <c r="H4" s="237" t="s">
        <v>87</v>
      </c>
      <c r="I4" s="466" t="s">
        <v>254</v>
      </c>
      <c r="J4" s="466" t="s">
        <v>245</v>
      </c>
      <c r="K4" s="238" t="s">
        <v>88</v>
      </c>
    </row>
    <row r="5" spans="1:12" ht="30" customHeight="1">
      <c r="A5" s="123"/>
      <c r="B5" s="471" t="s">
        <v>89</v>
      </c>
      <c r="C5" s="471"/>
      <c r="D5" s="236">
        <f>D6+D8+D9+D10+D11+D12+D13+D14+D15</f>
        <v>539669923</v>
      </c>
      <c r="E5" s="236">
        <f>'20201년당초추경 세입'!H7</f>
        <v>534141670</v>
      </c>
      <c r="F5" s="440">
        <f>D5-E5</f>
        <v>5528253</v>
      </c>
      <c r="G5" s="471" t="s">
        <v>89</v>
      </c>
      <c r="H5" s="471"/>
      <c r="I5" s="239">
        <f>'2021년당초추경 세출'!D8</f>
        <v>539669923</v>
      </c>
      <c r="J5" s="239">
        <f>'2021년당초추경 세출'!H8</f>
        <v>534141670</v>
      </c>
      <c r="K5" s="443">
        <f>I5-J5</f>
        <v>5528253</v>
      </c>
      <c r="L5" s="448">
        <f>D5-I5</f>
        <v>0</v>
      </c>
    </row>
    <row r="6" spans="1:12" ht="54" customHeight="1">
      <c r="A6" s="123"/>
      <c r="B6" s="125" t="s">
        <v>146</v>
      </c>
      <c r="C6" s="127" t="s">
        <v>143</v>
      </c>
      <c r="D6" s="136">
        <f>'20201년당초추경 세입'!D8</f>
        <v>50088000</v>
      </c>
      <c r="E6" s="220">
        <f>'20201년당초추경 세입'!H8</f>
        <v>47688000</v>
      </c>
      <c r="F6" s="440">
        <f t="shared" ref="F6:F15" si="0">D6-E6</f>
        <v>2400000</v>
      </c>
      <c r="G6" s="468" t="s">
        <v>90</v>
      </c>
      <c r="H6" s="127" t="s">
        <v>36</v>
      </c>
      <c r="I6" s="234">
        <f>'2021년당초추경 세출'!D9</f>
        <v>347027580</v>
      </c>
      <c r="J6" s="225">
        <f>'2021년당초추경 세출'!H9</f>
        <v>355363580</v>
      </c>
      <c r="K6" s="443">
        <f t="shared" ref="K6:K14" si="1">I6-J6</f>
        <v>-8336000</v>
      </c>
    </row>
    <row r="7" spans="1:12" s="218" customFormat="1" ht="27">
      <c r="A7" s="123"/>
      <c r="B7" s="128" t="s">
        <v>147</v>
      </c>
      <c r="C7" s="127" t="s">
        <v>148</v>
      </c>
      <c r="D7" s="225">
        <v>0</v>
      </c>
      <c r="E7" s="225">
        <v>0</v>
      </c>
      <c r="F7" s="440" t="s">
        <v>149</v>
      </c>
      <c r="G7" s="472"/>
      <c r="H7" s="473" t="s">
        <v>38</v>
      </c>
      <c r="I7" s="475">
        <f>'2021년당초추경 세출'!D31</f>
        <v>15948000</v>
      </c>
      <c r="J7" s="477">
        <f>'2021년당초추경 세출'!H31</f>
        <v>15948000</v>
      </c>
      <c r="K7" s="479">
        <f>I7-J7</f>
        <v>0</v>
      </c>
    </row>
    <row r="8" spans="1:12" ht="30" customHeight="1">
      <c r="A8" s="123"/>
      <c r="B8" s="128" t="s">
        <v>115</v>
      </c>
      <c r="C8" s="126" t="s">
        <v>116</v>
      </c>
      <c r="D8" s="136">
        <f>0/1000</f>
        <v>0</v>
      </c>
      <c r="E8" s="136">
        <v>0</v>
      </c>
      <c r="F8" s="440" t="s">
        <v>141</v>
      </c>
      <c r="G8" s="472"/>
      <c r="H8" s="474"/>
      <c r="I8" s="476"/>
      <c r="J8" s="478"/>
      <c r="K8" s="480"/>
    </row>
    <row r="9" spans="1:12" ht="30" customHeight="1">
      <c r="A9" s="123"/>
      <c r="B9" s="128" t="s">
        <v>91</v>
      </c>
      <c r="C9" s="126" t="s">
        <v>35</v>
      </c>
      <c r="D9" s="136">
        <f>'20201년당초추경 세입'!D17</f>
        <v>20856000</v>
      </c>
      <c r="E9" s="136">
        <f>'20201년당초추경 세입'!H17</f>
        <v>20856000</v>
      </c>
      <c r="F9" s="440">
        <f>D9-E9</f>
        <v>0</v>
      </c>
      <c r="G9" s="472"/>
      <c r="H9" s="127" t="s">
        <v>39</v>
      </c>
      <c r="I9" s="234">
        <f>'2021년당초추경 세출'!D40</f>
        <v>37146000</v>
      </c>
      <c r="J9" s="223">
        <f>'2021년당초추경 세출'!H40</f>
        <v>35046000</v>
      </c>
      <c r="K9" s="443">
        <f t="shared" si="1"/>
        <v>2100000</v>
      </c>
    </row>
    <row r="10" spans="1:12" ht="30" customHeight="1">
      <c r="A10" s="123"/>
      <c r="B10" s="129" t="s">
        <v>92</v>
      </c>
      <c r="C10" s="130" t="s">
        <v>37</v>
      </c>
      <c r="D10" s="136">
        <f>'20201년당초추경 세입'!D22</f>
        <v>1600000</v>
      </c>
      <c r="E10" s="136">
        <f>'20201년당초추경 세입'!H22</f>
        <v>3600000</v>
      </c>
      <c r="F10" s="440">
        <f>D10-E10</f>
        <v>-2000000</v>
      </c>
      <c r="G10" s="129" t="s">
        <v>95</v>
      </c>
      <c r="H10" s="126" t="s">
        <v>40</v>
      </c>
      <c r="I10" s="235">
        <f>'2021년당초추경 세출'!D64</f>
        <v>20300000</v>
      </c>
      <c r="J10" s="224">
        <f>'2021년당초추경 세출'!H64</f>
        <v>21500000</v>
      </c>
      <c r="K10" s="443">
        <f t="shared" si="1"/>
        <v>-1200000</v>
      </c>
    </row>
    <row r="11" spans="1:12" ht="30" customHeight="1">
      <c r="A11" s="123"/>
      <c r="B11" s="129" t="s">
        <v>93</v>
      </c>
      <c r="C11" s="126" t="s">
        <v>94</v>
      </c>
      <c r="D11" s="137">
        <f>'20201년당초추경 세입'!D27</f>
        <v>418800000</v>
      </c>
      <c r="E11" s="221">
        <f>'20201년당초추경 세입'!H27</f>
        <v>394800000</v>
      </c>
      <c r="F11" s="440">
        <f t="shared" si="0"/>
        <v>24000000</v>
      </c>
      <c r="G11" s="468" t="s">
        <v>13</v>
      </c>
      <c r="H11" s="126" t="s">
        <v>97</v>
      </c>
      <c r="I11" s="234">
        <f>'2021년당초추경 세출'!D75</f>
        <v>114788453</v>
      </c>
      <c r="J11" s="223">
        <f>'2021년당초추경 세출'!H75</f>
        <v>103788842</v>
      </c>
      <c r="K11" s="443">
        <f t="shared" si="1"/>
        <v>10999611</v>
      </c>
    </row>
    <row r="12" spans="1:12" ht="30" customHeight="1">
      <c r="A12" s="123"/>
      <c r="B12" s="129" t="s">
        <v>69</v>
      </c>
      <c r="C12" s="126" t="s">
        <v>96</v>
      </c>
      <c r="D12" s="136">
        <f>0/1000</f>
        <v>0</v>
      </c>
      <c r="E12" s="136">
        <v>0</v>
      </c>
      <c r="F12" s="440" t="s">
        <v>141</v>
      </c>
      <c r="G12" s="469"/>
      <c r="H12" s="126" t="s">
        <v>99</v>
      </c>
      <c r="I12" s="234">
        <f>'2021년당초추경 세출'!D87</f>
        <v>450000</v>
      </c>
      <c r="J12" s="223">
        <f>'2021년당초추경 세출'!H87</f>
        <v>450000</v>
      </c>
      <c r="K12" s="443">
        <f t="shared" si="1"/>
        <v>0</v>
      </c>
    </row>
    <row r="13" spans="1:12" ht="30" customHeight="1">
      <c r="A13" s="123"/>
      <c r="B13" s="129" t="s">
        <v>98</v>
      </c>
      <c r="C13" s="371" t="s">
        <v>142</v>
      </c>
      <c r="D13" s="136">
        <f>'20201년당초추경 세입'!D38</f>
        <v>0</v>
      </c>
      <c r="E13" s="220">
        <f>'20201년당초추경 세입'!H38</f>
        <v>0</v>
      </c>
      <c r="F13" s="440">
        <f t="shared" si="0"/>
        <v>0</v>
      </c>
      <c r="G13" s="129" t="s">
        <v>102</v>
      </c>
      <c r="H13" s="126" t="s">
        <v>41</v>
      </c>
      <c r="I13" s="234">
        <f>'2021년당초추경 세출'!D91</f>
        <v>0</v>
      </c>
      <c r="J13" s="223">
        <f>'2021년당초추경 세출'!H91</f>
        <v>0</v>
      </c>
      <c r="K13" s="443" t="s">
        <v>141</v>
      </c>
    </row>
    <row r="14" spans="1:12" ht="30" customHeight="1">
      <c r="A14" s="123"/>
      <c r="B14" s="128" t="s">
        <v>100</v>
      </c>
      <c r="C14" s="126" t="s">
        <v>101</v>
      </c>
      <c r="D14" s="136">
        <f>'20201년당초추경 세입'!D43</f>
        <v>25005923</v>
      </c>
      <c r="E14" s="220">
        <f>'20201년당초추경 세입'!H43</f>
        <v>42855670</v>
      </c>
      <c r="F14" s="440">
        <f t="shared" si="0"/>
        <v>-17849747</v>
      </c>
      <c r="G14" s="129" t="s">
        <v>104</v>
      </c>
      <c r="H14" s="126" t="s">
        <v>42</v>
      </c>
      <c r="I14" s="234">
        <f>'2021년당초추경 세출'!D95</f>
        <v>0</v>
      </c>
      <c r="J14" s="220">
        <f>'2021년당초추경 세출'!H95</f>
        <v>0</v>
      </c>
      <c r="K14" s="443">
        <f t="shared" si="1"/>
        <v>0</v>
      </c>
    </row>
    <row r="15" spans="1:12" ht="30" customHeight="1">
      <c r="A15" s="123"/>
      <c r="B15" s="129" t="s">
        <v>80</v>
      </c>
      <c r="C15" s="126" t="s">
        <v>103</v>
      </c>
      <c r="D15" s="136">
        <f>'20201년당초추경 세입'!D48</f>
        <v>23320000</v>
      </c>
      <c r="E15" s="220">
        <f>'20201년당초추경 세입'!H48</f>
        <v>24342000</v>
      </c>
      <c r="F15" s="440">
        <f t="shared" si="0"/>
        <v>-1022000</v>
      </c>
      <c r="G15" s="131" t="s">
        <v>28</v>
      </c>
      <c r="H15" s="126" t="s">
        <v>43</v>
      </c>
      <c r="I15" s="234">
        <f>0/1000</f>
        <v>0</v>
      </c>
      <c r="J15" s="220">
        <v>0</v>
      </c>
      <c r="K15" s="443" t="s">
        <v>141</v>
      </c>
    </row>
    <row r="16" spans="1:12" ht="40.5">
      <c r="A16" s="123"/>
      <c r="B16" s="129" t="s">
        <v>144</v>
      </c>
      <c r="C16" s="127" t="s">
        <v>145</v>
      </c>
      <c r="D16" s="225">
        <v>0</v>
      </c>
      <c r="E16" s="225">
        <v>0</v>
      </c>
      <c r="F16" s="445">
        <v>0</v>
      </c>
      <c r="G16" s="131" t="s">
        <v>52</v>
      </c>
      <c r="H16" s="126" t="s">
        <v>44</v>
      </c>
      <c r="I16" s="234">
        <f>'2021년당초추경 세출'!D102</f>
        <v>4004537</v>
      </c>
      <c r="J16" s="220">
        <f>'2021년당초추경 세출'!H102</f>
        <v>2040000</v>
      </c>
      <c r="K16" s="443">
        <f t="shared" ref="K16:K17" si="2">I16-J16</f>
        <v>1964537</v>
      </c>
    </row>
    <row r="17" spans="1:11" ht="30" customHeight="1">
      <c r="A17" s="123"/>
      <c r="B17" s="129"/>
      <c r="C17" s="126"/>
      <c r="D17" s="225"/>
      <c r="E17" s="225"/>
      <c r="F17" s="441"/>
      <c r="G17" s="131" t="s">
        <v>117</v>
      </c>
      <c r="H17" s="355" t="s">
        <v>118</v>
      </c>
      <c r="I17" s="234">
        <f>'2021년당초추경 세출'!D106</f>
        <v>5353</v>
      </c>
      <c r="J17" s="142">
        <f>'2021년당초추경 세출'!H106</f>
        <v>5248</v>
      </c>
      <c r="K17" s="443">
        <f t="shared" si="2"/>
        <v>105</v>
      </c>
    </row>
    <row r="18" spans="1:11" ht="30" customHeight="1">
      <c r="B18" s="129"/>
      <c r="C18" s="126"/>
      <c r="D18" s="225"/>
      <c r="E18" s="225"/>
      <c r="F18" s="441"/>
      <c r="G18" s="132" t="s">
        <v>105</v>
      </c>
      <c r="H18" s="355" t="s">
        <v>106</v>
      </c>
      <c r="I18" s="234">
        <f>0/1000</f>
        <v>0</v>
      </c>
      <c r="J18" s="136">
        <f>0/1000</f>
        <v>0</v>
      </c>
      <c r="K18" s="444"/>
    </row>
    <row r="19" spans="1:11" ht="30" customHeight="1">
      <c r="B19" s="231"/>
      <c r="C19" s="231"/>
      <c r="D19" s="231"/>
      <c r="E19" s="231"/>
      <c r="F19" s="442"/>
      <c r="G19" s="129" t="s">
        <v>107</v>
      </c>
      <c r="H19" s="355" t="s">
        <v>108</v>
      </c>
      <c r="I19" s="234">
        <f>0/1000</f>
        <v>0</v>
      </c>
      <c r="J19" s="136">
        <f>0/1000</f>
        <v>0</v>
      </c>
      <c r="K19" s="444"/>
    </row>
    <row r="20" spans="1:11">
      <c r="D20" s="232"/>
      <c r="E20" s="232"/>
      <c r="I20" s="232"/>
      <c r="J20" s="232"/>
    </row>
    <row r="23" spans="1:11">
      <c r="H23" s="133"/>
    </row>
  </sheetData>
  <mergeCells count="11">
    <mergeCell ref="B2:J2"/>
    <mergeCell ref="G11:G12"/>
    <mergeCell ref="B3:F3"/>
    <mergeCell ref="G3:K3"/>
    <mergeCell ref="B5:C5"/>
    <mergeCell ref="G5:H5"/>
    <mergeCell ref="G6:G9"/>
    <mergeCell ref="H7:H8"/>
    <mergeCell ref="I7:I8"/>
    <mergeCell ref="J7:J8"/>
    <mergeCell ref="K7:K8"/>
  </mergeCells>
  <phoneticPr fontId="2" type="noConversion"/>
  <pageMargins left="0.75" right="0.75" top="0.69" bottom="0.69" header="0.5" footer="0.5"/>
  <pageSetup paperSize="9" scale="66" orientation="landscape" r:id="rId1"/>
  <headerFooter alignWithMargins="0"/>
  <ignoredErrors>
    <ignoredError sqref="D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8"/>
  <sheetViews>
    <sheetView showGridLines="0" view="pageBreakPreview" topLeftCell="E34" zoomScaleSheetLayoutView="100" workbookViewId="0">
      <selection activeCell="K51" sqref="K51"/>
    </sheetView>
  </sheetViews>
  <sheetFormatPr defaultRowHeight="13.5"/>
  <cols>
    <col min="1" max="1" width="5.6640625" customWidth="1"/>
    <col min="2" max="2" width="6.77734375" style="27" customWidth="1"/>
    <col min="3" max="3" width="9.5546875" customWidth="1"/>
    <col min="4" max="12" width="11.77734375" customWidth="1"/>
    <col min="13" max="13" width="18.5546875" bestFit="1" customWidth="1"/>
    <col min="14" max="14" width="13.33203125" style="9" customWidth="1"/>
    <col min="15" max="15" width="14.33203125" bestFit="1" customWidth="1"/>
  </cols>
  <sheetData>
    <row r="1" spans="1:15" ht="35.1" customHeight="1">
      <c r="A1" s="512" t="s">
        <v>250</v>
      </c>
      <c r="B1" s="512"/>
      <c r="C1" s="512"/>
      <c r="D1" s="512"/>
      <c r="E1" s="512"/>
      <c r="F1" s="512"/>
      <c r="G1" s="512"/>
      <c r="H1" s="388"/>
      <c r="I1" s="10"/>
      <c r="J1" s="10"/>
      <c r="K1" s="10"/>
      <c r="L1" s="10"/>
      <c r="M1" s="10"/>
      <c r="N1" s="11"/>
    </row>
    <row r="2" spans="1:15" ht="6.75" customHeight="1">
      <c r="A2" s="524" t="s">
        <v>249</v>
      </c>
      <c r="B2" s="524"/>
      <c r="C2" s="524"/>
      <c r="D2" s="524"/>
      <c r="E2" s="524"/>
      <c r="F2" s="524"/>
      <c r="G2" s="524"/>
      <c r="H2" s="10"/>
      <c r="I2" s="10"/>
      <c r="J2" s="10"/>
      <c r="K2" s="10"/>
      <c r="L2" s="10"/>
      <c r="M2" s="10"/>
      <c r="N2" s="11"/>
    </row>
    <row r="3" spans="1:15" ht="16.5" customHeight="1">
      <c r="A3" s="524"/>
      <c r="B3" s="524"/>
      <c r="C3" s="524"/>
      <c r="D3" s="524"/>
      <c r="E3" s="524"/>
      <c r="F3" s="524"/>
      <c r="G3" s="524"/>
      <c r="H3" s="10"/>
      <c r="I3" s="10"/>
      <c r="J3" s="10"/>
      <c r="K3" s="10"/>
      <c r="L3" s="10"/>
      <c r="M3" s="10"/>
      <c r="N3" s="11"/>
    </row>
    <row r="4" spans="1:15" ht="12.75" customHeight="1">
      <c r="A4" s="10"/>
      <c r="B4" s="24"/>
      <c r="C4" s="10"/>
      <c r="D4" s="10"/>
      <c r="E4" s="10"/>
      <c r="F4" s="10" t="s">
        <v>45</v>
      </c>
      <c r="G4" s="10"/>
      <c r="H4" s="10"/>
      <c r="I4" s="10"/>
      <c r="J4" s="10" t="s">
        <v>45</v>
      </c>
      <c r="K4" s="10"/>
      <c r="L4" s="10"/>
      <c r="M4" s="513" t="s">
        <v>56</v>
      </c>
      <c r="N4" s="513"/>
    </row>
    <row r="5" spans="1:15" ht="29.25" customHeight="1">
      <c r="A5" s="514" t="s">
        <v>8</v>
      </c>
      <c r="B5" s="514"/>
      <c r="C5" s="514"/>
      <c r="D5" s="515" t="s">
        <v>3</v>
      </c>
      <c r="E5" s="517" t="s">
        <v>255</v>
      </c>
      <c r="F5" s="518"/>
      <c r="G5" s="519"/>
      <c r="H5" s="515" t="s">
        <v>3</v>
      </c>
      <c r="I5" s="517" t="s">
        <v>243</v>
      </c>
      <c r="J5" s="518"/>
      <c r="K5" s="519"/>
      <c r="L5" s="520" t="s">
        <v>55</v>
      </c>
      <c r="M5" s="522" t="s">
        <v>6</v>
      </c>
      <c r="N5" s="520"/>
    </row>
    <row r="6" spans="1:15" ht="22.5" customHeight="1" thickBot="1">
      <c r="A6" s="353" t="s">
        <v>0</v>
      </c>
      <c r="B6" s="353" t="s">
        <v>1</v>
      </c>
      <c r="C6" s="353" t="s">
        <v>2</v>
      </c>
      <c r="D6" s="516"/>
      <c r="E6" s="353" t="s">
        <v>4</v>
      </c>
      <c r="F6" s="353" t="s">
        <v>26</v>
      </c>
      <c r="G6" s="353" t="s">
        <v>5</v>
      </c>
      <c r="H6" s="516"/>
      <c r="I6" s="353" t="s">
        <v>4</v>
      </c>
      <c r="J6" s="353" t="s">
        <v>26</v>
      </c>
      <c r="K6" s="353" t="s">
        <v>5</v>
      </c>
      <c r="L6" s="521"/>
      <c r="M6" s="523"/>
      <c r="N6" s="521"/>
    </row>
    <row r="7" spans="1:15" ht="24.75" customHeight="1" thickTop="1">
      <c r="A7" s="507" t="s">
        <v>7</v>
      </c>
      <c r="B7" s="507"/>
      <c r="C7" s="507"/>
      <c r="D7" s="106">
        <f>SUM(D8+D13+D17+D22+D27+D33+D38+D43+D48)</f>
        <v>539669923</v>
      </c>
      <c r="E7" s="106">
        <f>SUM(E8+E13+E17+E22+E27+E33+E38+E43+E48)</f>
        <v>20861353</v>
      </c>
      <c r="F7" s="106">
        <f>SUM(F8+F13+F17+F22+F27+F33+F38+F43+F48)</f>
        <v>1610570</v>
      </c>
      <c r="G7" s="106">
        <f>SUM(G8+G13+G17+G22+G27+G33+G38+G43+G48)</f>
        <v>517198000</v>
      </c>
      <c r="H7" s="106">
        <f>SUM(I7:K7)</f>
        <v>534141670</v>
      </c>
      <c r="I7" s="106">
        <f>I17+I43+I48</f>
        <v>20861248</v>
      </c>
      <c r="J7" s="106">
        <f>J22+J38+J43+J48</f>
        <v>3610959</v>
      </c>
      <c r="K7" s="106">
        <f>K8+K27+K38+K43+K48</f>
        <v>509669463</v>
      </c>
      <c r="L7" s="423">
        <f>SUM(D7-H7)</f>
        <v>5528253</v>
      </c>
      <c r="M7" s="119"/>
      <c r="N7" s="120">
        <f>SUM(N8+N13+N17+N22+N27+N33+N38+N43+N48)</f>
        <v>539669923</v>
      </c>
    </row>
    <row r="8" spans="1:15" s="387" customFormat="1" ht="15" customHeight="1">
      <c r="A8" s="481" t="s">
        <v>64</v>
      </c>
      <c r="B8" s="492" t="s">
        <v>9</v>
      </c>
      <c r="C8" s="492"/>
      <c r="D8" s="363">
        <f>SUM(E8:G8)</f>
        <v>50088000</v>
      </c>
      <c r="E8" s="262">
        <f>SUM(E9:E12)</f>
        <v>0</v>
      </c>
      <c r="F8" s="262">
        <f>SUM(F9:F12)</f>
        <v>0</v>
      </c>
      <c r="G8" s="262">
        <f>SUM(G9:G12)</f>
        <v>50088000</v>
      </c>
      <c r="H8" s="363">
        <f>SUM(I8:K8)</f>
        <v>47688000</v>
      </c>
      <c r="I8" s="262">
        <v>0</v>
      </c>
      <c r="J8" s="262">
        <v>0</v>
      </c>
      <c r="K8" s="262">
        <f>SUM(K9:K12)</f>
        <v>47688000</v>
      </c>
      <c r="L8" s="424">
        <f t="shared" ref="L8:L54" si="0">SUM(D8-H8)</f>
        <v>2400000</v>
      </c>
      <c r="M8" s="49"/>
      <c r="N8" s="50">
        <f>N9+N11</f>
        <v>50088000</v>
      </c>
    </row>
    <row r="9" spans="1:15" ht="22.5" customHeight="1">
      <c r="A9" s="482"/>
      <c r="B9" s="481" t="s">
        <v>63</v>
      </c>
      <c r="C9" s="486" t="s">
        <v>172</v>
      </c>
      <c r="D9" s="108">
        <f>SUM(E9:G9)</f>
        <v>30000000</v>
      </c>
      <c r="E9" s="134"/>
      <c r="F9" s="134"/>
      <c r="G9" s="209">
        <f>N9</f>
        <v>30000000</v>
      </c>
      <c r="H9" s="186">
        <f>SUM(I9:K9)</f>
        <v>27600000</v>
      </c>
      <c r="I9" s="209"/>
      <c r="J9" s="209"/>
      <c r="K9" s="209">
        <v>27600000</v>
      </c>
      <c r="L9" s="425">
        <f t="shared" si="0"/>
        <v>2400000</v>
      </c>
      <c r="M9" s="12" t="s">
        <v>200</v>
      </c>
      <c r="N9" s="214">
        <f>N10</f>
        <v>30000000</v>
      </c>
    </row>
    <row r="10" spans="1:15" s="218" customFormat="1" ht="22.5" customHeight="1">
      <c r="A10" s="482"/>
      <c r="B10" s="482"/>
      <c r="C10" s="488"/>
      <c r="D10" s="277"/>
      <c r="E10" s="247"/>
      <c r="F10" s="247"/>
      <c r="G10" s="247"/>
      <c r="H10" s="277"/>
      <c r="I10" s="247"/>
      <c r="J10" s="247"/>
      <c r="K10" s="247"/>
      <c r="L10" s="426"/>
      <c r="M10" s="216" t="s">
        <v>252</v>
      </c>
      <c r="N10" s="16">
        <v>30000000</v>
      </c>
    </row>
    <row r="11" spans="1:15" s="218" customFormat="1" ht="22.5" customHeight="1">
      <c r="A11" s="482"/>
      <c r="B11" s="482"/>
      <c r="C11" s="486" t="s">
        <v>171</v>
      </c>
      <c r="D11" s="186">
        <f>SUM(E11:G11)</f>
        <v>20088000</v>
      </c>
      <c r="E11" s="283"/>
      <c r="F11" s="283"/>
      <c r="G11" s="283">
        <f>N11</f>
        <v>20088000</v>
      </c>
      <c r="H11" s="186">
        <f>SUM(I11:K11)</f>
        <v>20088000</v>
      </c>
      <c r="I11" s="283"/>
      <c r="J11" s="283"/>
      <c r="K11" s="283">
        <v>20088000</v>
      </c>
      <c r="L11" s="425">
        <f t="shared" si="0"/>
        <v>0</v>
      </c>
      <c r="M11" s="243" t="s">
        <v>173</v>
      </c>
      <c r="N11" s="214">
        <f>N12</f>
        <v>20088000</v>
      </c>
    </row>
    <row r="12" spans="1:15" ht="22.5" customHeight="1">
      <c r="A12" s="482"/>
      <c r="B12" s="482"/>
      <c r="C12" s="488"/>
      <c r="D12" s="111"/>
      <c r="E12" s="14"/>
      <c r="F12" s="14"/>
      <c r="G12" s="14"/>
      <c r="H12" s="188"/>
      <c r="I12" s="14"/>
      <c r="J12" s="14"/>
      <c r="K12" s="14"/>
      <c r="L12" s="427"/>
      <c r="M12" s="216" t="s">
        <v>242</v>
      </c>
      <c r="N12" s="16">
        <v>20088000</v>
      </c>
      <c r="O12" s="233"/>
    </row>
    <row r="13" spans="1:15" s="386" customFormat="1" ht="15" customHeight="1">
      <c r="A13" s="481" t="s">
        <v>109</v>
      </c>
      <c r="B13" s="484" t="s">
        <v>9</v>
      </c>
      <c r="C13" s="485"/>
      <c r="D13" s="275">
        <f>SUM(E13:G13)</f>
        <v>0</v>
      </c>
      <c r="E13" s="262">
        <f>SUM(E14:E16)</f>
        <v>0</v>
      </c>
      <c r="F13" s="263">
        <f t="shared" ref="F13:G13" si="1">SUM(F14:F16)</f>
        <v>0</v>
      </c>
      <c r="G13" s="263">
        <f t="shared" si="1"/>
        <v>0</v>
      </c>
      <c r="H13" s="275">
        <v>0</v>
      </c>
      <c r="I13" s="262">
        <v>0</v>
      </c>
      <c r="J13" s="263">
        <v>0</v>
      </c>
      <c r="K13" s="263">
        <v>0</v>
      </c>
      <c r="L13" s="428">
        <f t="shared" si="0"/>
        <v>0</v>
      </c>
      <c r="M13" s="49"/>
      <c r="N13" s="50">
        <f>N14</f>
        <v>0</v>
      </c>
    </row>
    <row r="14" spans="1:15" ht="15" customHeight="1">
      <c r="A14" s="482"/>
      <c r="B14" s="481" t="s">
        <v>110</v>
      </c>
      <c r="C14" s="486" t="s">
        <v>111</v>
      </c>
      <c r="D14" s="108">
        <f>SUM(E14:G14)</f>
        <v>0</v>
      </c>
      <c r="E14" s="134">
        <v>0</v>
      </c>
      <c r="F14" s="134">
        <v>0</v>
      </c>
      <c r="G14" s="134">
        <v>0</v>
      </c>
      <c r="H14" s="186">
        <f>SUM(I14:K14)</f>
        <v>0</v>
      </c>
      <c r="I14" s="209">
        <v>0</v>
      </c>
      <c r="J14" s="209">
        <v>0</v>
      </c>
      <c r="K14" s="209">
        <v>0</v>
      </c>
      <c r="L14" s="425"/>
      <c r="M14" s="21" t="s">
        <v>208</v>
      </c>
      <c r="N14" s="13">
        <v>0</v>
      </c>
    </row>
    <row r="15" spans="1:15" ht="15" customHeight="1">
      <c r="A15" s="482"/>
      <c r="B15" s="482"/>
      <c r="C15" s="487"/>
      <c r="D15" s="110"/>
      <c r="E15" s="17"/>
      <c r="F15" s="17"/>
      <c r="G15" s="17"/>
      <c r="H15" s="187"/>
      <c r="I15" s="146"/>
      <c r="J15" s="146"/>
      <c r="K15" s="146"/>
      <c r="L15" s="426"/>
      <c r="M15" s="48"/>
      <c r="N15" s="18"/>
    </row>
    <row r="16" spans="1:15" ht="15" customHeight="1">
      <c r="A16" s="483"/>
      <c r="B16" s="483"/>
      <c r="C16" s="488"/>
      <c r="D16" s="109"/>
      <c r="E16" s="19"/>
      <c r="F16" s="19"/>
      <c r="G16" s="19"/>
      <c r="H16" s="109"/>
      <c r="I16" s="147"/>
      <c r="J16" s="147"/>
      <c r="K16" s="147"/>
      <c r="L16" s="427"/>
      <c r="M16" s="47"/>
      <c r="N16" s="20"/>
    </row>
    <row r="17" spans="1:15" s="386" customFormat="1" ht="15" customHeight="1">
      <c r="A17" s="481" t="s">
        <v>30</v>
      </c>
      <c r="B17" s="484" t="s">
        <v>9</v>
      </c>
      <c r="C17" s="485"/>
      <c r="D17" s="363">
        <f>SUM(E17:G17)</f>
        <v>20856000</v>
      </c>
      <c r="E17" s="262">
        <f>SUM(E18:E21)</f>
        <v>20856000</v>
      </c>
      <c r="F17" s="263">
        <f>SUM(F18:F21)</f>
        <v>0</v>
      </c>
      <c r="G17" s="262">
        <f>SUM(G18:G21)</f>
        <v>0</v>
      </c>
      <c r="H17" s="363">
        <f>SUM(I17:K17)</f>
        <v>20856000</v>
      </c>
      <c r="I17" s="262">
        <f>SUM(I18:I21)</f>
        <v>20856000</v>
      </c>
      <c r="J17" s="263">
        <v>0</v>
      </c>
      <c r="K17" s="263">
        <v>0</v>
      </c>
      <c r="L17" s="429">
        <f t="shared" si="0"/>
        <v>0</v>
      </c>
      <c r="M17" s="49"/>
      <c r="N17" s="50">
        <f>N18</f>
        <v>20856000</v>
      </c>
    </row>
    <row r="18" spans="1:15" ht="15" customHeight="1">
      <c r="A18" s="482"/>
      <c r="B18" s="481" t="s">
        <v>25</v>
      </c>
      <c r="C18" s="486" t="s">
        <v>65</v>
      </c>
      <c r="D18" s="395">
        <f>SUM(E18:G18)</f>
        <v>20856000</v>
      </c>
      <c r="E18" s="134">
        <f>N19+N20</f>
        <v>20856000</v>
      </c>
      <c r="F18" s="134">
        <v>0</v>
      </c>
      <c r="G18" s="134" t="str">
        <f>N21</f>
        <v xml:space="preserve"> </v>
      </c>
      <c r="H18" s="186">
        <f>SUM(I18:K18)</f>
        <v>20856000</v>
      </c>
      <c r="I18" s="209">
        <v>20856000</v>
      </c>
      <c r="J18" s="209">
        <v>0</v>
      </c>
      <c r="K18" s="209">
        <v>0</v>
      </c>
      <c r="L18" s="425">
        <f t="shared" si="0"/>
        <v>0</v>
      </c>
      <c r="M18" s="21" t="s">
        <v>83</v>
      </c>
      <c r="N18" s="214">
        <f>SUM(N19:N21)</f>
        <v>20856000</v>
      </c>
    </row>
    <row r="19" spans="1:15" ht="15" customHeight="1">
      <c r="A19" s="482"/>
      <c r="B19" s="482"/>
      <c r="C19" s="487"/>
      <c r="D19" s="110"/>
      <c r="E19" s="17"/>
      <c r="F19" s="17"/>
      <c r="G19" s="17"/>
      <c r="H19" s="187"/>
      <c r="I19" s="146"/>
      <c r="J19" s="146"/>
      <c r="K19" s="146"/>
      <c r="L19" s="426"/>
      <c r="M19" s="460" t="s">
        <v>236</v>
      </c>
      <c r="N19" s="18">
        <v>20400000</v>
      </c>
    </row>
    <row r="20" spans="1:15" s="218" customFormat="1" ht="15" customHeight="1">
      <c r="A20" s="482"/>
      <c r="B20" s="482"/>
      <c r="C20" s="487"/>
      <c r="D20" s="277"/>
      <c r="E20" s="244"/>
      <c r="F20" s="244"/>
      <c r="G20" s="244"/>
      <c r="H20" s="277"/>
      <c r="I20" s="244"/>
      <c r="J20" s="244"/>
      <c r="K20" s="244"/>
      <c r="L20" s="426"/>
      <c r="M20" s="460" t="s">
        <v>222</v>
      </c>
      <c r="N20" s="245">
        <v>456000</v>
      </c>
    </row>
    <row r="21" spans="1:15" s="218" customFormat="1" ht="15" customHeight="1">
      <c r="A21" s="482"/>
      <c r="B21" s="482"/>
      <c r="C21" s="487"/>
      <c r="D21" s="277"/>
      <c r="E21" s="244"/>
      <c r="F21" s="244"/>
      <c r="G21" s="244"/>
      <c r="H21" s="277"/>
      <c r="I21" s="244"/>
      <c r="J21" s="244"/>
      <c r="K21" s="244"/>
      <c r="L21" s="426"/>
      <c r="M21" s="459" t="s">
        <v>209</v>
      </c>
      <c r="N21" s="245" t="s">
        <v>209</v>
      </c>
    </row>
    <row r="22" spans="1:15" s="387" customFormat="1" ht="15" customHeight="1">
      <c r="A22" s="481" t="s">
        <v>31</v>
      </c>
      <c r="B22" s="492" t="s">
        <v>9</v>
      </c>
      <c r="C22" s="492"/>
      <c r="D22" s="364">
        <f>SUM(E22:G22)</f>
        <v>1600000</v>
      </c>
      <c r="E22" s="163">
        <f>SUM(E23+E25)</f>
        <v>0</v>
      </c>
      <c r="F22" s="163">
        <f t="shared" ref="F22:G22" si="2">SUM(F23+F25)</f>
        <v>1600000</v>
      </c>
      <c r="G22" s="163">
        <f t="shared" si="2"/>
        <v>0</v>
      </c>
      <c r="H22" s="363">
        <f>SUM(I22:K22)</f>
        <v>3600000</v>
      </c>
      <c r="I22" s="163">
        <v>0</v>
      </c>
      <c r="J22" s="163">
        <f>SUM(J23:J26)</f>
        <v>3600000</v>
      </c>
      <c r="K22" s="163">
        <v>0</v>
      </c>
      <c r="L22" s="424">
        <f t="shared" si="0"/>
        <v>-2000000</v>
      </c>
      <c r="M22" s="53"/>
      <c r="N22" s="54">
        <f>N23+N25</f>
        <v>1600000</v>
      </c>
    </row>
    <row r="23" spans="1:15" ht="15" customHeight="1">
      <c r="A23" s="482"/>
      <c r="B23" s="481" t="s">
        <v>32</v>
      </c>
      <c r="C23" s="505" t="s">
        <v>23</v>
      </c>
      <c r="D23" s="112">
        <f>SUM(E23:G23)</f>
        <v>1000000</v>
      </c>
      <c r="E23" s="134">
        <v>0</v>
      </c>
      <c r="F23" s="134">
        <f>N23</f>
        <v>1000000</v>
      </c>
      <c r="G23" s="134">
        <v>0</v>
      </c>
      <c r="H23" s="186">
        <v>0</v>
      </c>
      <c r="I23" s="209">
        <v>0</v>
      </c>
      <c r="J23" s="209">
        <v>1000000</v>
      </c>
      <c r="K23" s="209">
        <v>0</v>
      </c>
      <c r="L23" s="425"/>
      <c r="M23" s="21" t="s">
        <v>229</v>
      </c>
      <c r="N23" s="13">
        <v>1000000</v>
      </c>
    </row>
    <row r="24" spans="1:15" ht="15" customHeight="1">
      <c r="A24" s="482"/>
      <c r="B24" s="482"/>
      <c r="C24" s="506"/>
      <c r="D24" s="275"/>
      <c r="E24" s="14"/>
      <c r="F24" s="14"/>
      <c r="G24" s="14"/>
      <c r="H24" s="188">
        <v>0</v>
      </c>
      <c r="I24" s="14"/>
      <c r="J24" s="14"/>
      <c r="K24" s="14"/>
      <c r="L24" s="427"/>
      <c r="M24" s="15" t="s">
        <v>230</v>
      </c>
      <c r="N24" s="105">
        <v>1000000</v>
      </c>
    </row>
    <row r="25" spans="1:15" ht="15" customHeight="1">
      <c r="A25" s="482"/>
      <c r="B25" s="482"/>
      <c r="C25" s="505" t="s">
        <v>24</v>
      </c>
      <c r="D25" s="108">
        <f t="shared" ref="D25" si="3">SUM(E25:G25)</f>
        <v>600000</v>
      </c>
      <c r="E25" s="22">
        <v>0</v>
      </c>
      <c r="F25" s="22">
        <f>N25</f>
        <v>600000</v>
      </c>
      <c r="G25" s="22">
        <v>0</v>
      </c>
      <c r="H25" s="186">
        <f>SUM(I25:K25)</f>
        <v>2600000</v>
      </c>
      <c r="I25" s="230">
        <v>0</v>
      </c>
      <c r="J25" s="230">
        <v>2600000</v>
      </c>
      <c r="K25" s="230">
        <v>0</v>
      </c>
      <c r="L25" s="425">
        <f t="shared" si="0"/>
        <v>-2000000</v>
      </c>
      <c r="M25" s="21" t="s">
        <v>48</v>
      </c>
      <c r="N25" s="13">
        <v>600000</v>
      </c>
    </row>
    <row r="26" spans="1:15" ht="15" customHeight="1">
      <c r="A26" s="483"/>
      <c r="B26" s="483"/>
      <c r="C26" s="506"/>
      <c r="D26" s="111"/>
      <c r="E26" s="14"/>
      <c r="F26" s="14"/>
      <c r="G26" s="14"/>
      <c r="H26" s="188">
        <v>0</v>
      </c>
      <c r="I26" s="14"/>
      <c r="J26" s="14"/>
      <c r="K26" s="14"/>
      <c r="L26" s="427"/>
      <c r="M26" s="463" t="s">
        <v>261</v>
      </c>
      <c r="N26" s="16">
        <v>600000</v>
      </c>
    </row>
    <row r="27" spans="1:15" s="386" customFormat="1" ht="15" customHeight="1">
      <c r="A27" s="481" t="s">
        <v>66</v>
      </c>
      <c r="B27" s="484" t="s">
        <v>9</v>
      </c>
      <c r="C27" s="485"/>
      <c r="D27" s="363">
        <f>SUM(E27:G27)</f>
        <v>418800000</v>
      </c>
      <c r="E27" s="263">
        <f>SUM(E28:E32)</f>
        <v>0</v>
      </c>
      <c r="F27" s="263">
        <f t="shared" ref="F27:G27" si="4">SUM(F28:F32)</f>
        <v>0</v>
      </c>
      <c r="G27" s="263">
        <f t="shared" si="4"/>
        <v>418800000</v>
      </c>
      <c r="H27" s="363">
        <f>SUM(I27:K27)</f>
        <v>394800000</v>
      </c>
      <c r="I27" s="263">
        <f>SUM(I28:I32)</f>
        <v>0</v>
      </c>
      <c r="J27" s="263">
        <f t="shared" ref="J27" si="5">SUM(J28:J32)</f>
        <v>0</v>
      </c>
      <c r="K27" s="263">
        <f>SUM(K28:K32)</f>
        <v>394800000</v>
      </c>
      <c r="L27" s="428">
        <f t="shared" si="0"/>
        <v>24000000</v>
      </c>
      <c r="M27" s="49"/>
      <c r="N27" s="50">
        <f>N28+N31</f>
        <v>418800000</v>
      </c>
    </row>
    <row r="28" spans="1:15" ht="13.5" customHeight="1">
      <c r="A28" s="482"/>
      <c r="B28" s="481" t="s">
        <v>67</v>
      </c>
      <c r="C28" s="486" t="s">
        <v>68</v>
      </c>
      <c r="D28" s="108">
        <f>SUM(E28:G28)</f>
        <v>360000000</v>
      </c>
      <c r="E28" s="134">
        <v>0</v>
      </c>
      <c r="F28" s="134">
        <v>0</v>
      </c>
      <c r="G28" s="134">
        <f>N28</f>
        <v>360000000</v>
      </c>
      <c r="H28" s="186">
        <f>SUM(I28:K28)</f>
        <v>336000000</v>
      </c>
      <c r="I28" s="209">
        <v>0</v>
      </c>
      <c r="J28" s="209">
        <v>0</v>
      </c>
      <c r="K28" s="209">
        <v>336000000</v>
      </c>
      <c r="L28" s="430">
        <f t="shared" si="0"/>
        <v>24000000</v>
      </c>
      <c r="M28" s="42" t="s">
        <v>84</v>
      </c>
      <c r="N28" s="13">
        <f>N29</f>
        <v>360000000</v>
      </c>
    </row>
    <row r="29" spans="1:15" ht="33.75">
      <c r="A29" s="482"/>
      <c r="B29" s="482"/>
      <c r="C29" s="487"/>
      <c r="D29" s="110"/>
      <c r="E29" s="17"/>
      <c r="F29" s="17"/>
      <c r="G29" s="17"/>
      <c r="H29" s="187"/>
      <c r="I29" s="146"/>
      <c r="J29" s="146"/>
      <c r="K29" s="146"/>
      <c r="L29" s="426"/>
      <c r="M29" s="215" t="s">
        <v>268</v>
      </c>
      <c r="N29" s="18">
        <v>360000000</v>
      </c>
      <c r="O29" s="242"/>
    </row>
    <row r="30" spans="1:15" s="218" customFormat="1" ht="15" customHeight="1">
      <c r="A30" s="482"/>
      <c r="B30" s="482"/>
      <c r="C30" s="487"/>
      <c r="D30" s="278"/>
      <c r="E30" s="244"/>
      <c r="F30" s="244"/>
      <c r="G30" s="244"/>
      <c r="H30" s="277"/>
      <c r="I30" s="244"/>
      <c r="J30" s="244"/>
      <c r="K30" s="244"/>
      <c r="L30" s="426"/>
      <c r="M30" s="215" t="s">
        <v>267</v>
      </c>
      <c r="N30" s="245" t="s">
        <v>184</v>
      </c>
      <c r="O30" s="242"/>
    </row>
    <row r="31" spans="1:15" s="218" customFormat="1" ht="15" customHeight="1">
      <c r="A31" s="482"/>
      <c r="B31" s="482"/>
      <c r="C31" s="486" t="s">
        <v>159</v>
      </c>
      <c r="D31" s="186">
        <f>SUM(E31:G31)</f>
        <v>58800000</v>
      </c>
      <c r="E31" s="253"/>
      <c r="F31" s="253"/>
      <c r="G31" s="385">
        <f>N31</f>
        <v>58800000</v>
      </c>
      <c r="H31" s="383">
        <f>SUM(I31:K31)</f>
        <v>58800000</v>
      </c>
      <c r="I31" s="253">
        <v>0</v>
      </c>
      <c r="J31" s="253">
        <v>0</v>
      </c>
      <c r="K31" s="253">
        <v>58800000</v>
      </c>
      <c r="L31" s="431">
        <f t="shared" si="0"/>
        <v>0</v>
      </c>
      <c r="M31" s="382" t="s">
        <v>223</v>
      </c>
      <c r="N31" s="289">
        <f>N32</f>
        <v>58800000</v>
      </c>
      <c r="O31" s="242"/>
    </row>
    <row r="32" spans="1:15" ht="15" customHeight="1">
      <c r="A32" s="483"/>
      <c r="B32" s="483"/>
      <c r="C32" s="488"/>
      <c r="D32" s="109"/>
      <c r="E32" s="246"/>
      <c r="F32" s="246"/>
      <c r="G32" s="246"/>
      <c r="H32" s="109"/>
      <c r="I32" s="147"/>
      <c r="J32" s="147"/>
      <c r="K32" s="147"/>
      <c r="L32" s="427"/>
      <c r="M32" s="217" t="s">
        <v>235</v>
      </c>
      <c r="N32" s="20">
        <v>58800000</v>
      </c>
    </row>
    <row r="33" spans="1:14" s="387" customFormat="1" ht="15" customHeight="1">
      <c r="A33" s="489" t="s">
        <v>69</v>
      </c>
      <c r="B33" s="492" t="s">
        <v>14</v>
      </c>
      <c r="C33" s="492"/>
      <c r="D33" s="275">
        <f>SUM(E33:G33)</f>
        <v>0</v>
      </c>
      <c r="E33" s="55">
        <f>SUM(E34:E37)</f>
        <v>0</v>
      </c>
      <c r="F33" s="55">
        <f>SUM(F34:F37)</f>
        <v>0</v>
      </c>
      <c r="G33" s="55">
        <f>SUM(G34:G37)</f>
        <v>0</v>
      </c>
      <c r="H33" s="275">
        <f>SUM(I33:K33)</f>
        <v>0</v>
      </c>
      <c r="I33" s="55">
        <f>SUM(I34:I37)</f>
        <v>0</v>
      </c>
      <c r="J33" s="55">
        <f>SUM(J34:J37)</f>
        <v>0</v>
      </c>
      <c r="K33" s="55">
        <f>SUM(K34:K37)</f>
        <v>0</v>
      </c>
      <c r="L33" s="428">
        <f t="shared" si="0"/>
        <v>0</v>
      </c>
      <c r="M33" s="49"/>
      <c r="N33" s="50">
        <f>N36</f>
        <v>0</v>
      </c>
    </row>
    <row r="34" spans="1:14" s="387" customFormat="1" ht="15" customHeight="1">
      <c r="A34" s="490"/>
      <c r="B34" s="481" t="s">
        <v>70</v>
      </c>
      <c r="C34" s="493" t="s">
        <v>71</v>
      </c>
      <c r="D34" s="186">
        <f>SUM(E34:G34)</f>
        <v>0</v>
      </c>
      <c r="E34" s="265">
        <v>0</v>
      </c>
      <c r="F34" s="265">
        <v>0</v>
      </c>
      <c r="G34" s="265">
        <v>0</v>
      </c>
      <c r="H34" s="186">
        <f>SUM(I34:K34)</f>
        <v>0</v>
      </c>
      <c r="I34" s="265">
        <v>0</v>
      </c>
      <c r="J34" s="265">
        <v>0</v>
      </c>
      <c r="K34" s="265">
        <v>0</v>
      </c>
      <c r="L34" s="432"/>
      <c r="M34" s="98"/>
      <c r="N34" s="99">
        <v>0</v>
      </c>
    </row>
    <row r="35" spans="1:14" s="387" customFormat="1" ht="15" customHeight="1">
      <c r="A35" s="490"/>
      <c r="B35" s="482"/>
      <c r="C35" s="494"/>
      <c r="D35" s="112"/>
      <c r="E35" s="267"/>
      <c r="F35" s="267"/>
      <c r="G35" s="267"/>
      <c r="H35" s="112"/>
      <c r="I35" s="267"/>
      <c r="J35" s="267"/>
      <c r="K35" s="267"/>
      <c r="L35" s="433"/>
      <c r="M35" s="100"/>
      <c r="N35" s="97"/>
    </row>
    <row r="36" spans="1:14" ht="15" customHeight="1">
      <c r="A36" s="490"/>
      <c r="B36" s="482"/>
      <c r="C36" s="486" t="s">
        <v>72</v>
      </c>
      <c r="D36" s="108">
        <f>SUM(E36:G36)</f>
        <v>0</v>
      </c>
      <c r="E36" s="134">
        <v>0</v>
      </c>
      <c r="F36" s="134">
        <v>0</v>
      </c>
      <c r="G36" s="134">
        <v>0</v>
      </c>
      <c r="H36" s="186">
        <f>SUM(I36:K36)</f>
        <v>0</v>
      </c>
      <c r="I36" s="209">
        <v>0</v>
      </c>
      <c r="J36" s="209">
        <v>0</v>
      </c>
      <c r="K36" s="209">
        <v>0</v>
      </c>
      <c r="L36" s="425"/>
      <c r="M36" s="12"/>
      <c r="N36" s="13">
        <f>SUM(N37)</f>
        <v>0</v>
      </c>
    </row>
    <row r="37" spans="1:14" ht="15" customHeight="1">
      <c r="A37" s="491"/>
      <c r="B37" s="483"/>
      <c r="C37" s="488"/>
      <c r="D37" s="109"/>
      <c r="E37" s="14"/>
      <c r="F37" s="14" t="s">
        <v>45</v>
      </c>
      <c r="G37" s="14"/>
      <c r="H37" s="109"/>
      <c r="I37" s="14"/>
      <c r="J37" s="14" t="s">
        <v>45</v>
      </c>
      <c r="K37" s="14"/>
      <c r="L37" s="426"/>
      <c r="M37" s="15" t="s">
        <v>119</v>
      </c>
      <c r="N37" s="16">
        <v>0</v>
      </c>
    </row>
    <row r="38" spans="1:14" s="387" customFormat="1" ht="15" customHeight="1">
      <c r="A38" s="481" t="s">
        <v>73</v>
      </c>
      <c r="B38" s="492" t="s">
        <v>14</v>
      </c>
      <c r="C38" s="492"/>
      <c r="D38" s="363">
        <f>SUM(E38:G38)</f>
        <v>0</v>
      </c>
      <c r="E38" s="55">
        <f>SUM(E39:E42)</f>
        <v>0</v>
      </c>
      <c r="F38" s="55">
        <f>SUM(F39:F42)</f>
        <v>0</v>
      </c>
      <c r="G38" s="55">
        <f>G39</f>
        <v>0</v>
      </c>
      <c r="H38" s="363">
        <f>SUM(I38:K38)</f>
        <v>0</v>
      </c>
      <c r="I38" s="55">
        <f>I39+I41</f>
        <v>0</v>
      </c>
      <c r="J38" s="55">
        <f>J39+J41</f>
        <v>0</v>
      </c>
      <c r="K38" s="55">
        <f>K39+K41</f>
        <v>0</v>
      </c>
      <c r="L38" s="428">
        <f t="shared" si="0"/>
        <v>0</v>
      </c>
      <c r="M38" s="49"/>
      <c r="N38" s="50">
        <f>N39+N41</f>
        <v>0</v>
      </c>
    </row>
    <row r="39" spans="1:14" ht="15" customHeight="1">
      <c r="A39" s="482"/>
      <c r="B39" s="481" t="s">
        <v>74</v>
      </c>
      <c r="C39" s="486" t="s">
        <v>75</v>
      </c>
      <c r="D39" s="108">
        <f>E39+F39+G39</f>
        <v>0</v>
      </c>
      <c r="E39" s="134">
        <v>0</v>
      </c>
      <c r="F39" s="134">
        <v>0</v>
      </c>
      <c r="G39" s="134">
        <f>N40</f>
        <v>0</v>
      </c>
      <c r="H39" s="186">
        <f>SUM(I39:K39)</f>
        <v>0</v>
      </c>
      <c r="I39" s="209">
        <v>0</v>
      </c>
      <c r="J39" s="209">
        <v>0</v>
      </c>
      <c r="K39" s="209">
        <v>0</v>
      </c>
      <c r="L39" s="430" t="s">
        <v>135</v>
      </c>
      <c r="M39" s="21" t="s">
        <v>210</v>
      </c>
      <c r="N39" s="13">
        <f>N40</f>
        <v>0</v>
      </c>
    </row>
    <row r="40" spans="1:14" ht="19.5" customHeight="1">
      <c r="A40" s="482"/>
      <c r="B40" s="482"/>
      <c r="C40" s="488"/>
      <c r="D40" s="109"/>
      <c r="E40" s="14"/>
      <c r="F40" s="14"/>
      <c r="G40" s="14"/>
      <c r="H40" s="109"/>
      <c r="I40" s="14"/>
      <c r="J40" s="14"/>
      <c r="K40" s="14"/>
      <c r="L40" s="434"/>
      <c r="M40" s="15"/>
      <c r="N40" s="16">
        <v>0</v>
      </c>
    </row>
    <row r="41" spans="1:14" ht="15" customHeight="1">
      <c r="A41" s="482"/>
      <c r="B41" s="482"/>
      <c r="C41" s="486" t="s">
        <v>174</v>
      </c>
      <c r="D41" s="108">
        <f>SUM(E41:G41)</f>
        <v>0</v>
      </c>
      <c r="E41" s="134">
        <v>0</v>
      </c>
      <c r="F41" s="134">
        <f>N41</f>
        <v>0</v>
      </c>
      <c r="G41" s="134">
        <v>0</v>
      </c>
      <c r="H41" s="186">
        <f>SUM(I41:K41)</f>
        <v>0</v>
      </c>
      <c r="I41" s="209">
        <v>0</v>
      </c>
      <c r="J41" s="209">
        <v>0</v>
      </c>
      <c r="K41" s="209">
        <v>0</v>
      </c>
      <c r="L41" s="431">
        <f t="shared" si="0"/>
        <v>0</v>
      </c>
      <c r="M41" s="21" t="s">
        <v>210</v>
      </c>
      <c r="N41" s="13">
        <f>N42</f>
        <v>0</v>
      </c>
    </row>
    <row r="42" spans="1:14" ht="19.5" customHeight="1">
      <c r="A42" s="483"/>
      <c r="B42" s="483"/>
      <c r="C42" s="488"/>
      <c r="D42" s="109"/>
      <c r="E42" s="14"/>
      <c r="F42" s="14"/>
      <c r="G42" s="14"/>
      <c r="H42" s="109"/>
      <c r="I42" s="14"/>
      <c r="J42" s="14"/>
      <c r="K42" s="14"/>
      <c r="L42" s="434"/>
      <c r="M42" s="396">
        <v>0</v>
      </c>
      <c r="N42" s="16">
        <v>0</v>
      </c>
    </row>
    <row r="43" spans="1:14" s="387" customFormat="1" ht="15" customHeight="1">
      <c r="A43" s="481" t="s">
        <v>76</v>
      </c>
      <c r="B43" s="484" t="s">
        <v>14</v>
      </c>
      <c r="C43" s="485"/>
      <c r="D43" s="363">
        <f>SUM(E43:G43)</f>
        <v>25005923</v>
      </c>
      <c r="E43" s="50">
        <f>SUM(E44:E47)</f>
        <v>353</v>
      </c>
      <c r="F43" s="50">
        <f>SUM(F44:F47)</f>
        <v>5570</v>
      </c>
      <c r="G43" s="50">
        <f>SUM(G44:G47)</f>
        <v>25000000</v>
      </c>
      <c r="H43" s="363">
        <f>SUM(I43:K43)</f>
        <v>42855670</v>
      </c>
      <c r="I43" s="50">
        <f>SUM(I44:I47)</f>
        <v>248</v>
      </c>
      <c r="J43" s="50">
        <f>SUM(J44:J47)</f>
        <v>5959</v>
      </c>
      <c r="K43" s="50">
        <f>SUM(K44:K47)</f>
        <v>42849463</v>
      </c>
      <c r="L43" s="435">
        <f t="shared" si="0"/>
        <v>-17849747</v>
      </c>
      <c r="M43" s="49"/>
      <c r="N43" s="50">
        <f>SUM(N44:N47)</f>
        <v>25005923</v>
      </c>
    </row>
    <row r="44" spans="1:14" s="387" customFormat="1" ht="15" customHeight="1">
      <c r="A44" s="482"/>
      <c r="B44" s="481" t="s">
        <v>77</v>
      </c>
      <c r="C44" s="493" t="s">
        <v>78</v>
      </c>
      <c r="D44" s="500">
        <f>SUM(E44:G45)</f>
        <v>25000353</v>
      </c>
      <c r="E44" s="497">
        <f>N45</f>
        <v>353</v>
      </c>
      <c r="F44" s="497">
        <v>0</v>
      </c>
      <c r="G44" s="497">
        <f>N44</f>
        <v>25000000</v>
      </c>
      <c r="H44" s="500">
        <f>SUM(I44:K45)</f>
        <v>42849711</v>
      </c>
      <c r="I44" s="497">
        <v>248</v>
      </c>
      <c r="J44" s="497">
        <v>0</v>
      </c>
      <c r="K44" s="497">
        <v>42849463</v>
      </c>
      <c r="L44" s="436">
        <f t="shared" si="0"/>
        <v>-17849358</v>
      </c>
      <c r="M44" s="42" t="s">
        <v>175</v>
      </c>
      <c r="N44" s="114">
        <v>25000000</v>
      </c>
    </row>
    <row r="45" spans="1:14" s="387" customFormat="1" ht="15" customHeight="1">
      <c r="A45" s="482"/>
      <c r="B45" s="482"/>
      <c r="C45" s="499"/>
      <c r="D45" s="501"/>
      <c r="E45" s="498"/>
      <c r="F45" s="498"/>
      <c r="G45" s="498"/>
      <c r="H45" s="501"/>
      <c r="I45" s="498"/>
      <c r="J45" s="498"/>
      <c r="K45" s="498"/>
      <c r="L45" s="430"/>
      <c r="M45" s="48" t="s">
        <v>227</v>
      </c>
      <c r="N45" s="397">
        <v>353</v>
      </c>
    </row>
    <row r="46" spans="1:14" ht="15" customHeight="1">
      <c r="A46" s="482"/>
      <c r="B46" s="482"/>
      <c r="C46" s="502" t="s">
        <v>79</v>
      </c>
      <c r="D46" s="500">
        <f>SUM(E46:G47)</f>
        <v>5570</v>
      </c>
      <c r="E46" s="134">
        <v>0</v>
      </c>
      <c r="F46" s="134">
        <v>5570</v>
      </c>
      <c r="G46" s="134">
        <v>0</v>
      </c>
      <c r="H46" s="500">
        <f>SUM(I46:K47)</f>
        <v>5959</v>
      </c>
      <c r="I46" s="209">
        <v>0</v>
      </c>
      <c r="J46" s="209">
        <v>5959</v>
      </c>
      <c r="K46" s="209">
        <v>0</v>
      </c>
      <c r="L46" s="436">
        <f t="shared" si="0"/>
        <v>-389</v>
      </c>
      <c r="M46" s="508" t="s">
        <v>58</v>
      </c>
      <c r="N46" s="510">
        <v>5570</v>
      </c>
    </row>
    <row r="47" spans="1:14" ht="22.5" customHeight="1">
      <c r="A47" s="483"/>
      <c r="B47" s="483"/>
      <c r="C47" s="503"/>
      <c r="D47" s="504"/>
      <c r="E47" s="19"/>
      <c r="F47" s="19"/>
      <c r="G47" s="19"/>
      <c r="H47" s="504"/>
      <c r="I47" s="147"/>
      <c r="J47" s="147"/>
      <c r="K47" s="147"/>
      <c r="L47" s="437">
        <f t="shared" si="0"/>
        <v>0</v>
      </c>
      <c r="M47" s="509"/>
      <c r="N47" s="511"/>
    </row>
    <row r="48" spans="1:14" s="387" customFormat="1" ht="15" customHeight="1">
      <c r="A48" s="481" t="s">
        <v>80</v>
      </c>
      <c r="B48" s="492" t="s">
        <v>9</v>
      </c>
      <c r="C48" s="492"/>
      <c r="D48" s="364">
        <f>SUM(E48:G48)</f>
        <v>23320000</v>
      </c>
      <c r="E48" s="262">
        <f>SUM(E49:E54)</f>
        <v>5000</v>
      </c>
      <c r="F48" s="262">
        <f>SUM(F49:F54)</f>
        <v>5000</v>
      </c>
      <c r="G48" s="262">
        <f>SUM(G49:G54)</f>
        <v>23310000</v>
      </c>
      <c r="H48" s="364">
        <f>SUM(I48:K48)</f>
        <v>24342000</v>
      </c>
      <c r="I48" s="262">
        <f>I49+I53</f>
        <v>5000</v>
      </c>
      <c r="J48" s="262">
        <f>J49+J53</f>
        <v>5000</v>
      </c>
      <c r="K48" s="262">
        <f>SUM(K49:K54)</f>
        <v>24332000</v>
      </c>
      <c r="L48" s="428">
        <f t="shared" si="0"/>
        <v>-1022000</v>
      </c>
      <c r="M48" s="49"/>
      <c r="N48" s="54">
        <f>N49+N53+N54</f>
        <v>23320000</v>
      </c>
    </row>
    <row r="49" spans="1:14" ht="20.25" customHeight="1">
      <c r="A49" s="495"/>
      <c r="B49" s="481" t="s">
        <v>81</v>
      </c>
      <c r="C49" s="496" t="s">
        <v>82</v>
      </c>
      <c r="D49" s="186">
        <f>SUM(E49:G49)</f>
        <v>40000</v>
      </c>
      <c r="E49" s="283">
        <f>N52</f>
        <v>5000</v>
      </c>
      <c r="F49" s="283">
        <f>N51</f>
        <v>5000</v>
      </c>
      <c r="G49" s="283">
        <f>N50</f>
        <v>30000</v>
      </c>
      <c r="H49" s="186">
        <f>SUM(I49:K49)</f>
        <v>70000</v>
      </c>
      <c r="I49" s="283">
        <v>5000</v>
      </c>
      <c r="J49" s="283">
        <v>5000</v>
      </c>
      <c r="K49" s="283">
        <v>60000</v>
      </c>
      <c r="L49" s="438">
        <f t="shared" si="0"/>
        <v>-30000</v>
      </c>
      <c r="M49" s="84" t="s">
        <v>49</v>
      </c>
      <c r="N49" s="13">
        <f>SUM(N50:N52)</f>
        <v>40000</v>
      </c>
    </row>
    <row r="50" spans="1:14" s="218" customFormat="1" ht="20.25" customHeight="1">
      <c r="A50" s="495"/>
      <c r="B50" s="482"/>
      <c r="C50" s="496"/>
      <c r="D50" s="398"/>
      <c r="E50" s="247"/>
      <c r="F50" s="247"/>
      <c r="G50" s="247"/>
      <c r="H50" s="398"/>
      <c r="I50" s="247"/>
      <c r="J50" s="247"/>
      <c r="K50" s="247"/>
      <c r="L50" s="437"/>
      <c r="M50" s="48" t="s">
        <v>176</v>
      </c>
      <c r="N50" s="252">
        <v>30000</v>
      </c>
    </row>
    <row r="51" spans="1:14" s="218" customFormat="1" ht="20.25" customHeight="1">
      <c r="A51" s="495"/>
      <c r="B51" s="482"/>
      <c r="C51" s="496"/>
      <c r="D51" s="398"/>
      <c r="E51" s="247"/>
      <c r="F51" s="247"/>
      <c r="G51" s="247"/>
      <c r="H51" s="398"/>
      <c r="I51" s="247"/>
      <c r="J51" s="247"/>
      <c r="K51" s="247"/>
      <c r="L51" s="437"/>
      <c r="M51" s="48" t="s">
        <v>178</v>
      </c>
      <c r="N51" s="252">
        <v>5000</v>
      </c>
    </row>
    <row r="52" spans="1:14" ht="20.25" customHeight="1">
      <c r="A52" s="495"/>
      <c r="B52" s="495"/>
      <c r="C52" s="496"/>
      <c r="D52" s="113"/>
      <c r="E52" s="14"/>
      <c r="F52" s="14"/>
      <c r="G52" s="14"/>
      <c r="H52" s="113"/>
      <c r="I52" s="14"/>
      <c r="J52" s="14"/>
      <c r="K52" s="14"/>
      <c r="L52" s="439"/>
      <c r="M52" s="47" t="s">
        <v>177</v>
      </c>
      <c r="N52" s="292">
        <v>5000</v>
      </c>
    </row>
    <row r="53" spans="1:14" ht="33.75">
      <c r="A53" s="495"/>
      <c r="B53" s="495"/>
      <c r="C53" s="243" t="s">
        <v>185</v>
      </c>
      <c r="D53" s="186">
        <f>SUM(E53:G53)</f>
        <v>5280000</v>
      </c>
      <c r="E53" s="283">
        <v>0</v>
      </c>
      <c r="F53" s="283">
        <v>0</v>
      </c>
      <c r="G53" s="283">
        <f>N53</f>
        <v>5280000</v>
      </c>
      <c r="H53" s="186">
        <f>SUM(I53:K53)</f>
        <v>6272000</v>
      </c>
      <c r="I53" s="283">
        <v>0</v>
      </c>
      <c r="J53" s="283">
        <v>0</v>
      </c>
      <c r="K53" s="283">
        <v>6272000</v>
      </c>
      <c r="L53" s="438">
        <f t="shared" si="0"/>
        <v>-992000</v>
      </c>
      <c r="M53" s="447" t="s">
        <v>269</v>
      </c>
      <c r="N53" s="13">
        <v>5280000</v>
      </c>
    </row>
    <row r="54" spans="1:14" s="218" customFormat="1" ht="33.75" customHeight="1">
      <c r="A54" s="495"/>
      <c r="B54" s="495"/>
      <c r="C54" s="243" t="s">
        <v>186</v>
      </c>
      <c r="D54" s="186">
        <f>SUM(E54:G54)</f>
        <v>18000000</v>
      </c>
      <c r="E54" s="283">
        <v>0</v>
      </c>
      <c r="F54" s="283">
        <v>0</v>
      </c>
      <c r="G54" s="283">
        <f>N54</f>
        <v>18000000</v>
      </c>
      <c r="H54" s="186">
        <f>SUM(I54:K54)</f>
        <v>18000000</v>
      </c>
      <c r="I54" s="283">
        <v>0</v>
      </c>
      <c r="J54" s="283">
        <v>0</v>
      </c>
      <c r="K54" s="283">
        <v>18000000</v>
      </c>
      <c r="L54" s="438">
        <f t="shared" si="0"/>
        <v>0</v>
      </c>
      <c r="M54" s="370" t="s">
        <v>270</v>
      </c>
      <c r="N54" s="13">
        <v>18000000</v>
      </c>
    </row>
    <row r="55" spans="1:14" ht="34.5" customHeight="1">
      <c r="A55" s="2"/>
      <c r="B55" s="25"/>
      <c r="C55" s="3"/>
      <c r="D55" s="4"/>
      <c r="E55" s="5"/>
      <c r="F55" s="101" t="s">
        <v>45</v>
      </c>
      <c r="G55" s="5"/>
      <c r="H55" s="5"/>
      <c r="I55" s="5"/>
      <c r="J55" s="101" t="s">
        <v>45</v>
      </c>
      <c r="K55" s="5"/>
      <c r="L55" s="5"/>
      <c r="M55" s="6"/>
      <c r="N55" s="7"/>
    </row>
    <row r="56" spans="1:14" ht="37.5" customHeight="1">
      <c r="A56" s="1"/>
      <c r="B56" s="2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8"/>
    </row>
    <row r="57" spans="1:14" ht="26.25" customHeight="1">
      <c r="A57" s="1"/>
      <c r="B57" s="2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8"/>
    </row>
    <row r="58" spans="1:14" ht="14.25" customHeight="1">
      <c r="A58" s="1"/>
      <c r="B58" s="2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8"/>
    </row>
    <row r="59" spans="1:14" ht="12" customHeight="1">
      <c r="A59" s="1"/>
      <c r="B59" s="2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8"/>
    </row>
    <row r="60" spans="1:14" ht="12.75" customHeight="1">
      <c r="A60" s="1"/>
      <c r="B60" s="2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8"/>
    </row>
    <row r="68" spans="5:9">
      <c r="E68" t="s">
        <v>18</v>
      </c>
      <c r="I68" t="s">
        <v>18</v>
      </c>
    </row>
  </sheetData>
  <mergeCells count="65">
    <mergeCell ref="M46:M47"/>
    <mergeCell ref="N46:N47"/>
    <mergeCell ref="A1:G1"/>
    <mergeCell ref="C18:C21"/>
    <mergeCell ref="M4:N4"/>
    <mergeCell ref="A5:C5"/>
    <mergeCell ref="D5:D6"/>
    <mergeCell ref="E5:G5"/>
    <mergeCell ref="H5:H6"/>
    <mergeCell ref="I5:K5"/>
    <mergeCell ref="L5:L6"/>
    <mergeCell ref="M5:N6"/>
    <mergeCell ref="A2:G3"/>
    <mergeCell ref="C9:C10"/>
    <mergeCell ref="C11:C12"/>
    <mergeCell ref="A22:A26"/>
    <mergeCell ref="B23:B26"/>
    <mergeCell ref="C23:C24"/>
    <mergeCell ref="A7:C7"/>
    <mergeCell ref="A8:A12"/>
    <mergeCell ref="B8:C8"/>
    <mergeCell ref="B9:B12"/>
    <mergeCell ref="A13:A16"/>
    <mergeCell ref="B13:C13"/>
    <mergeCell ref="B14:B16"/>
    <mergeCell ref="C14:C16"/>
    <mergeCell ref="A17:A21"/>
    <mergeCell ref="B17:C17"/>
    <mergeCell ref="B18:B21"/>
    <mergeCell ref="B22:C22"/>
    <mergeCell ref="C25:C26"/>
    <mergeCell ref="K44:K45"/>
    <mergeCell ref="A43:A47"/>
    <mergeCell ref="B43:C43"/>
    <mergeCell ref="B44:B47"/>
    <mergeCell ref="C44:C45"/>
    <mergeCell ref="D44:D45"/>
    <mergeCell ref="E44:E45"/>
    <mergeCell ref="C46:C47"/>
    <mergeCell ref="D46:D47"/>
    <mergeCell ref="F44:F45"/>
    <mergeCell ref="G44:G45"/>
    <mergeCell ref="H44:H45"/>
    <mergeCell ref="I44:I45"/>
    <mergeCell ref="J44:J45"/>
    <mergeCell ref="H46:H47"/>
    <mergeCell ref="A48:A54"/>
    <mergeCell ref="B48:C48"/>
    <mergeCell ref="B49:B54"/>
    <mergeCell ref="C49:C52"/>
    <mergeCell ref="A38:A42"/>
    <mergeCell ref="B38:C38"/>
    <mergeCell ref="B39:B42"/>
    <mergeCell ref="C39:C40"/>
    <mergeCell ref="C41:C42"/>
    <mergeCell ref="A33:A37"/>
    <mergeCell ref="B33:C33"/>
    <mergeCell ref="B34:B37"/>
    <mergeCell ref="C34:C35"/>
    <mergeCell ref="C36:C37"/>
    <mergeCell ref="A27:A32"/>
    <mergeCell ref="B27:C27"/>
    <mergeCell ref="B28:B32"/>
    <mergeCell ref="C28:C30"/>
    <mergeCell ref="C31:C32"/>
  </mergeCells>
  <phoneticPr fontId="2" type="noConversion"/>
  <printOptions horizontalCentered="1"/>
  <pageMargins left="0.15748031496062992" right="0.39370078740157483" top="0.59055118110236227" bottom="0.23622047244094491" header="0.23622047244094491" footer="0.19685039370078741"/>
  <pageSetup paperSize="9" scale="56" fitToHeight="0" orientation="landscape" r:id="rId1"/>
  <headerFooter alignWithMargins="0"/>
  <ignoredErrors>
    <ignoredError sqref="I43:J43" formulaRange="1"/>
    <ignoredError sqref="H4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4"/>
  <sheetViews>
    <sheetView showGridLines="0" topLeftCell="G16" workbookViewId="0">
      <selection activeCell="M105" sqref="M105"/>
    </sheetView>
  </sheetViews>
  <sheetFormatPr defaultRowHeight="11.25"/>
  <cols>
    <col min="1" max="1" width="6" style="28" customWidth="1"/>
    <col min="2" max="2" width="7.109375" style="28" customWidth="1"/>
    <col min="3" max="3" width="10.77734375" style="28" customWidth="1"/>
    <col min="4" max="4" width="13.6640625" style="28" bestFit="1" customWidth="1"/>
    <col min="5" max="5" width="11.33203125" style="28" customWidth="1"/>
    <col min="6" max="6" width="12" style="323" customWidth="1"/>
    <col min="7" max="7" width="13.109375" style="28" bestFit="1" customWidth="1"/>
    <col min="8" max="8" width="13.6640625" style="28" bestFit="1" customWidth="1"/>
    <col min="9" max="9" width="11.33203125" style="28" customWidth="1"/>
    <col min="10" max="10" width="12" style="29" customWidth="1"/>
    <col min="11" max="11" width="13.109375" style="28" bestFit="1" customWidth="1"/>
    <col min="12" max="12" width="14.77734375" style="28" bestFit="1" customWidth="1"/>
    <col min="13" max="13" width="32.44140625" style="28" bestFit="1" customWidth="1"/>
    <col min="14" max="14" width="16.5546875" style="30" customWidth="1"/>
    <col min="15" max="15" width="11.5546875" style="59" customWidth="1"/>
    <col min="16" max="16" width="10.88671875" style="92" customWidth="1"/>
    <col min="17" max="28" width="8.88671875" style="73"/>
    <col min="29" max="16384" width="8.88671875" style="28"/>
  </cols>
  <sheetData>
    <row r="1" spans="1:28" ht="35.1" customHeight="1">
      <c r="A1" s="512" t="s">
        <v>250</v>
      </c>
      <c r="B1" s="512"/>
      <c r="C1" s="512"/>
      <c r="D1" s="512"/>
      <c r="E1" s="512"/>
      <c r="F1" s="512"/>
      <c r="G1" s="512"/>
    </row>
    <row r="2" spans="1:28" ht="6.75" customHeight="1"/>
    <row r="3" spans="1:28" ht="15.75" customHeight="1">
      <c r="A3" s="524" t="s">
        <v>251</v>
      </c>
      <c r="B3" s="524"/>
      <c r="C3" s="524"/>
      <c r="D3" s="524"/>
      <c r="E3" s="524"/>
      <c r="F3" s="524"/>
      <c r="G3" s="524"/>
      <c r="H3" s="31"/>
      <c r="I3" s="31"/>
      <c r="J3" s="31"/>
      <c r="K3" s="31"/>
      <c r="L3" s="31"/>
      <c r="M3" s="31"/>
      <c r="N3" s="33"/>
      <c r="O3" s="60"/>
    </row>
    <row r="4" spans="1:28" ht="15.75" customHeight="1">
      <c r="A4" s="524"/>
      <c r="B4" s="524"/>
      <c r="C4" s="524"/>
      <c r="D4" s="524"/>
      <c r="E4" s="524"/>
      <c r="F4" s="524"/>
      <c r="G4" s="524"/>
      <c r="H4" s="149"/>
      <c r="I4" s="149"/>
      <c r="J4" s="149"/>
      <c r="K4" s="149"/>
      <c r="L4" s="149"/>
      <c r="M4" s="149"/>
      <c r="N4" s="33"/>
      <c r="O4" s="60"/>
      <c r="P4" s="207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</row>
    <row r="5" spans="1:28" ht="16.5" customHeight="1">
      <c r="A5" s="226"/>
      <c r="B5" s="226"/>
      <c r="C5" s="226"/>
      <c r="D5" s="226"/>
      <c r="E5" s="226"/>
      <c r="F5" s="324"/>
      <c r="G5" s="31">
        <f>'20201년당초추경 세입'!D7-'2021년당초추경 세출'!D8</f>
        <v>0</v>
      </c>
      <c r="H5" s="31" t="s">
        <v>45</v>
      </c>
      <c r="I5" s="31"/>
      <c r="J5" s="31"/>
      <c r="K5" s="31" t="s">
        <v>45</v>
      </c>
      <c r="L5" s="31"/>
      <c r="M5" s="552" t="s">
        <v>57</v>
      </c>
      <c r="N5" s="552"/>
      <c r="O5" s="61"/>
    </row>
    <row r="6" spans="1:28" ht="31.5" customHeight="1">
      <c r="A6" s="514" t="s">
        <v>8</v>
      </c>
      <c r="B6" s="514"/>
      <c r="C6" s="514"/>
      <c r="D6" s="515" t="s">
        <v>3</v>
      </c>
      <c r="E6" s="554" t="s">
        <v>256</v>
      </c>
      <c r="F6" s="554"/>
      <c r="G6" s="554"/>
      <c r="H6" s="515" t="s">
        <v>3</v>
      </c>
      <c r="I6" s="554" t="s">
        <v>246</v>
      </c>
      <c r="J6" s="554"/>
      <c r="K6" s="554"/>
      <c r="L6" s="520" t="s">
        <v>55</v>
      </c>
      <c r="M6" s="556" t="s">
        <v>6</v>
      </c>
      <c r="N6" s="520"/>
      <c r="O6" s="62"/>
      <c r="P6" s="93"/>
    </row>
    <row r="7" spans="1:28" ht="22.5" customHeight="1">
      <c r="A7" s="351" t="s">
        <v>0</v>
      </c>
      <c r="B7" s="351" t="s">
        <v>1</v>
      </c>
      <c r="C7" s="351" t="s">
        <v>2</v>
      </c>
      <c r="D7" s="553"/>
      <c r="E7" s="351" t="s">
        <v>4</v>
      </c>
      <c r="F7" s="352" t="s">
        <v>26</v>
      </c>
      <c r="G7" s="351" t="s">
        <v>5</v>
      </c>
      <c r="H7" s="553"/>
      <c r="I7" s="351" t="s">
        <v>4</v>
      </c>
      <c r="J7" s="352" t="s">
        <v>26</v>
      </c>
      <c r="K7" s="351" t="s">
        <v>5</v>
      </c>
      <c r="L7" s="555"/>
      <c r="M7" s="557"/>
      <c r="N7" s="555"/>
      <c r="O7" s="62"/>
      <c r="Q7" s="91"/>
    </row>
    <row r="8" spans="1:28" ht="24.75" customHeight="1">
      <c r="A8" s="507" t="s">
        <v>7</v>
      </c>
      <c r="B8" s="507"/>
      <c r="C8" s="507"/>
      <c r="D8" s="106">
        <f>SUM(D9+D31+D40+D64+D75+D87+D91+D95+D98+D102+D106)</f>
        <v>539669923</v>
      </c>
      <c r="E8" s="106">
        <f>SUM(E9+E31+E40+E64+E75+E87+E91+E95+E98+E102+E106)</f>
        <v>20861353</v>
      </c>
      <c r="F8" s="275">
        <f>SUM(F9+F31+F40+F64+F75+F87+F91+F95+F98+F102+F106)</f>
        <v>1610570</v>
      </c>
      <c r="G8" s="106">
        <f>SUM(G9+G31+G40+G64+G75+G87+G91+G95+G98+G102+G106)</f>
        <v>517198000</v>
      </c>
      <c r="H8" s="275">
        <f>SUM(I8:K8)</f>
        <v>534141670</v>
      </c>
      <c r="I8" s="275">
        <f>I64+I75+I106</f>
        <v>20861248</v>
      </c>
      <c r="J8" s="275">
        <f>J40+J75</f>
        <v>3610959</v>
      </c>
      <c r="K8" s="275">
        <f>K9+K31+K40+K64+K75+K87+K96+K102</f>
        <v>509669463</v>
      </c>
      <c r="L8" s="411">
        <f>D8-H8</f>
        <v>5528253</v>
      </c>
      <c r="M8" s="104"/>
      <c r="N8" s="102">
        <f>SUM(N9+N31+N40+N64+N75+N87+N95+N98+N102+N106)</f>
        <v>539669923</v>
      </c>
      <c r="O8" s="63"/>
      <c r="P8" s="93"/>
      <c r="Q8" s="91"/>
    </row>
    <row r="9" spans="1:28" s="32" customFormat="1" ht="16.5" customHeight="1">
      <c r="A9" s="525" t="s">
        <v>10</v>
      </c>
      <c r="B9" s="528" t="s">
        <v>9</v>
      </c>
      <c r="C9" s="528"/>
      <c r="D9" s="338">
        <f>SUM(E9:G9)</f>
        <v>347027580</v>
      </c>
      <c r="E9" s="164">
        <f>SUM(E10:E30)</f>
        <v>0</v>
      </c>
      <c r="F9" s="262">
        <f>SUM(F10:F30)</f>
        <v>0</v>
      </c>
      <c r="G9" s="164">
        <f>SUM(G10:G30)</f>
        <v>347027580</v>
      </c>
      <c r="H9" s="338">
        <f>SUM(I9:K9)</f>
        <v>355363580</v>
      </c>
      <c r="I9" s="262" t="s">
        <v>126</v>
      </c>
      <c r="J9" s="262" t="s">
        <v>127</v>
      </c>
      <c r="K9" s="262">
        <f>SUM(K10:K30)</f>
        <v>355363580</v>
      </c>
      <c r="L9" s="412">
        <f>D9-H9</f>
        <v>-8336000</v>
      </c>
      <c r="M9" s="164"/>
      <c r="N9" s="181">
        <f>SUM(N10+N17+N23+N26)</f>
        <v>347027580</v>
      </c>
      <c r="O9" s="64"/>
      <c r="P9" s="9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</row>
    <row r="10" spans="1:28" ht="36.75" customHeight="1">
      <c r="A10" s="526"/>
      <c r="B10" s="525" t="s">
        <v>124</v>
      </c>
      <c r="C10" s="198" t="s">
        <v>122</v>
      </c>
      <c r="D10" s="280">
        <f>SUM(E10+F10+G10)</f>
        <v>244108000</v>
      </c>
      <c r="E10" s="168">
        <v>0</v>
      </c>
      <c r="F10" s="272">
        <v>0</v>
      </c>
      <c r="G10" s="148">
        <f>N10</f>
        <v>244108000</v>
      </c>
      <c r="H10" s="280">
        <f>SUM(I10:K10)</f>
        <v>256704000</v>
      </c>
      <c r="I10" s="298" t="s">
        <v>126</v>
      </c>
      <c r="J10" s="65" t="s">
        <v>127</v>
      </c>
      <c r="K10" s="247">
        <v>256704000</v>
      </c>
      <c r="L10" s="413">
        <f>SUM(D10-H10)</f>
        <v>-12596000</v>
      </c>
      <c r="M10" s="379" t="s">
        <v>219</v>
      </c>
      <c r="N10" s="361">
        <f>SUM(N11:N16)</f>
        <v>244108000</v>
      </c>
      <c r="O10" s="65"/>
    </row>
    <row r="11" spans="1:28" ht="20.100000000000001" customHeight="1">
      <c r="A11" s="526"/>
      <c r="B11" s="526"/>
      <c r="C11" s="313"/>
      <c r="D11" s="305"/>
      <c r="E11" s="298"/>
      <c r="F11" s="272"/>
      <c r="G11" s="247"/>
      <c r="H11" s="305"/>
      <c r="I11" s="298"/>
      <c r="J11" s="272"/>
      <c r="K11" s="247"/>
      <c r="L11" s="413"/>
      <c r="M11" s="255" t="s">
        <v>179</v>
      </c>
      <c r="N11" s="247">
        <v>31156000</v>
      </c>
      <c r="O11" s="65"/>
      <c r="P11" s="207"/>
      <c r="Q11" s="205"/>
      <c r="R11" s="205"/>
      <c r="S11" s="205"/>
      <c r="T11" s="205"/>
      <c r="U11" s="205"/>
      <c r="V11" s="205"/>
      <c r="W11" s="205"/>
      <c r="X11" s="205"/>
      <c r="Y11" s="205"/>
      <c r="Z11" s="205"/>
      <c r="AA11" s="205"/>
      <c r="AB11" s="205"/>
    </row>
    <row r="12" spans="1:28" ht="20.100000000000001" customHeight="1">
      <c r="A12" s="526"/>
      <c r="B12" s="526"/>
      <c r="C12" s="394"/>
      <c r="D12" s="305"/>
      <c r="E12" s="298"/>
      <c r="F12" s="272"/>
      <c r="G12" s="247"/>
      <c r="H12" s="305"/>
      <c r="I12" s="298"/>
      <c r="J12" s="272"/>
      <c r="K12" s="247"/>
      <c r="L12" s="413"/>
      <c r="M12" s="255" t="s">
        <v>180</v>
      </c>
      <c r="N12" s="247">
        <v>23916000</v>
      </c>
      <c r="O12" s="65"/>
      <c r="P12" s="207"/>
      <c r="Q12" s="205"/>
      <c r="R12" s="205"/>
      <c r="S12" s="205"/>
      <c r="T12" s="205"/>
      <c r="U12" s="205"/>
      <c r="V12" s="205"/>
      <c r="W12" s="205"/>
      <c r="X12" s="205"/>
      <c r="Y12" s="205"/>
      <c r="Z12" s="205"/>
      <c r="AA12" s="205"/>
      <c r="AB12" s="205"/>
    </row>
    <row r="13" spans="1:28" ht="20.100000000000001" customHeight="1">
      <c r="A13" s="526"/>
      <c r="B13" s="526"/>
      <c r="C13" s="394"/>
      <c r="D13" s="305"/>
      <c r="E13" s="298"/>
      <c r="F13" s="272"/>
      <c r="G13" s="247"/>
      <c r="H13" s="305"/>
      <c r="I13" s="298"/>
      <c r="J13" s="272"/>
      <c r="K13" s="247"/>
      <c r="L13" s="413"/>
      <c r="M13" s="255" t="s">
        <v>181</v>
      </c>
      <c r="N13" s="247">
        <v>24420000</v>
      </c>
      <c r="O13" s="65"/>
      <c r="P13" s="207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</row>
    <row r="14" spans="1:28" ht="20.100000000000001" customHeight="1">
      <c r="A14" s="526"/>
      <c r="B14" s="526"/>
      <c r="C14" s="394"/>
      <c r="D14" s="305"/>
      <c r="E14" s="298"/>
      <c r="F14" s="272"/>
      <c r="G14" s="247"/>
      <c r="H14" s="305"/>
      <c r="I14" s="298"/>
      <c r="J14" s="272"/>
      <c r="K14" s="247"/>
      <c r="L14" s="413"/>
      <c r="M14" s="255" t="s">
        <v>182</v>
      </c>
      <c r="N14" s="247">
        <v>144264000</v>
      </c>
      <c r="O14" s="65"/>
      <c r="P14" s="207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</row>
    <row r="15" spans="1:28" ht="20.100000000000001" customHeight="1">
      <c r="A15" s="526"/>
      <c r="B15" s="526"/>
      <c r="C15" s="446"/>
      <c r="D15" s="305"/>
      <c r="E15" s="298"/>
      <c r="F15" s="272"/>
      <c r="G15" s="247"/>
      <c r="H15" s="305"/>
      <c r="I15" s="298"/>
      <c r="J15" s="272"/>
      <c r="K15" s="247"/>
      <c r="L15" s="413"/>
      <c r="M15" s="255" t="s">
        <v>201</v>
      </c>
      <c r="N15" s="247">
        <v>20352000</v>
      </c>
      <c r="O15" s="65"/>
      <c r="P15" s="207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</row>
    <row r="16" spans="1:28" ht="20.100000000000001" customHeight="1">
      <c r="A16" s="526"/>
      <c r="B16" s="526"/>
      <c r="C16" s="199" t="s">
        <v>45</v>
      </c>
      <c r="D16" s="192"/>
      <c r="E16" s="159"/>
      <c r="F16" s="328"/>
      <c r="G16" s="151"/>
      <c r="H16" s="304"/>
      <c r="I16" s="296"/>
      <c r="J16" s="296"/>
      <c r="K16" s="250"/>
      <c r="L16" s="414"/>
      <c r="M16" s="250">
        <v>0</v>
      </c>
      <c r="N16" s="254">
        <v>0</v>
      </c>
      <c r="O16" s="65"/>
    </row>
    <row r="17" spans="1:28" ht="22.5">
      <c r="A17" s="526"/>
      <c r="B17" s="526"/>
      <c r="C17" s="198" t="s">
        <v>150</v>
      </c>
      <c r="D17" s="191">
        <f>SUM(E17+F17+G17)</f>
        <v>49039580</v>
      </c>
      <c r="E17" s="158">
        <v>0</v>
      </c>
      <c r="F17" s="306">
        <v>0</v>
      </c>
      <c r="G17" s="194">
        <f>N17</f>
        <v>49039580</v>
      </c>
      <c r="H17" s="280">
        <f>SUM(I17:K17)</f>
        <v>48619580</v>
      </c>
      <c r="I17" s="295" t="s">
        <v>126</v>
      </c>
      <c r="J17" s="306" t="s">
        <v>127</v>
      </c>
      <c r="K17" s="283">
        <v>48619580</v>
      </c>
      <c r="L17" s="413">
        <f>SUM(D17-H17)</f>
        <v>420000</v>
      </c>
      <c r="M17" s="377" t="s">
        <v>218</v>
      </c>
      <c r="N17" s="362">
        <f>SUM(N18:N22)</f>
        <v>49039580</v>
      </c>
      <c r="O17" s="65"/>
    </row>
    <row r="18" spans="1:28" ht="15" customHeight="1">
      <c r="A18" s="526"/>
      <c r="B18" s="526"/>
      <c r="C18" s="313"/>
      <c r="D18" s="280"/>
      <c r="E18" s="298"/>
      <c r="F18" s="315"/>
      <c r="G18" s="247"/>
      <c r="H18" s="280"/>
      <c r="I18" s="298"/>
      <c r="J18" s="315"/>
      <c r="K18" s="247"/>
      <c r="L18" s="413"/>
      <c r="M18" s="399" t="s">
        <v>258</v>
      </c>
      <c r="N18" s="206">
        <v>12939420</v>
      </c>
      <c r="O18" s="65"/>
      <c r="P18" s="207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</row>
    <row r="19" spans="1:28" ht="15" customHeight="1">
      <c r="A19" s="526"/>
      <c r="B19" s="526"/>
      <c r="C19" s="378"/>
      <c r="D19" s="280"/>
      <c r="E19" s="298"/>
      <c r="F19" s="315"/>
      <c r="G19" s="247"/>
      <c r="H19" s="280"/>
      <c r="I19" s="298"/>
      <c r="J19" s="315"/>
      <c r="K19" s="247"/>
      <c r="L19" s="413"/>
      <c r="M19" s="384" t="s">
        <v>257</v>
      </c>
      <c r="N19" s="206">
        <v>16896000</v>
      </c>
      <c r="O19" s="65"/>
      <c r="P19" s="207"/>
      <c r="Q19" s="205"/>
      <c r="R19" s="205"/>
      <c r="S19" s="205"/>
      <c r="T19" s="205"/>
      <c r="U19" s="205"/>
      <c r="V19" s="205"/>
      <c r="W19" s="205"/>
      <c r="X19" s="205"/>
      <c r="Y19" s="205"/>
      <c r="Z19" s="205"/>
      <c r="AA19" s="205"/>
      <c r="AB19" s="205"/>
    </row>
    <row r="20" spans="1:28" ht="15" customHeight="1">
      <c r="A20" s="526"/>
      <c r="B20" s="526"/>
      <c r="C20" s="394"/>
      <c r="D20" s="280"/>
      <c r="E20" s="298"/>
      <c r="F20" s="315"/>
      <c r="G20" s="247"/>
      <c r="H20" s="280"/>
      <c r="I20" s="298"/>
      <c r="J20" s="315"/>
      <c r="K20" s="247"/>
      <c r="L20" s="413"/>
      <c r="M20" s="255" t="s">
        <v>199</v>
      </c>
      <c r="N20" s="206">
        <v>13904160</v>
      </c>
      <c r="O20" s="65"/>
      <c r="P20" s="207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</row>
    <row r="21" spans="1:28" ht="25.5" customHeight="1">
      <c r="A21" s="526"/>
      <c r="B21" s="526"/>
      <c r="C21" s="394"/>
      <c r="D21" s="280"/>
      <c r="E21" s="298"/>
      <c r="F21" s="315"/>
      <c r="G21" s="247"/>
      <c r="H21" s="280"/>
      <c r="I21" s="298"/>
      <c r="J21" s="315"/>
      <c r="K21" s="247"/>
      <c r="L21" s="413"/>
      <c r="M21" s="255" t="s">
        <v>220</v>
      </c>
      <c r="N21" s="247">
        <v>5300000</v>
      </c>
      <c r="O21" s="65"/>
      <c r="P21" s="207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  <c r="AB21" s="205"/>
    </row>
    <row r="22" spans="1:28" ht="19.5" customHeight="1">
      <c r="A22" s="526"/>
      <c r="B22" s="526"/>
      <c r="C22" s="199" t="s">
        <v>45</v>
      </c>
      <c r="D22" s="192"/>
      <c r="E22" s="159"/>
      <c r="F22" s="328"/>
      <c r="G22" s="151"/>
      <c r="H22" s="304"/>
      <c r="I22" s="296"/>
      <c r="J22" s="296"/>
      <c r="K22" s="250"/>
      <c r="L22" s="414"/>
      <c r="M22" s="255">
        <v>0</v>
      </c>
      <c r="N22" s="254">
        <v>0</v>
      </c>
      <c r="O22" s="65"/>
    </row>
    <row r="23" spans="1:28" s="73" customFormat="1" ht="12.75" customHeight="1">
      <c r="A23" s="526"/>
      <c r="B23" s="526"/>
      <c r="C23" s="157">
        <v>115</v>
      </c>
      <c r="D23" s="190">
        <f>SUM(E23+F23+G23)</f>
        <v>28800000</v>
      </c>
      <c r="E23" s="158">
        <v>0</v>
      </c>
      <c r="F23" s="301">
        <v>0</v>
      </c>
      <c r="G23" s="194">
        <f>N23</f>
        <v>28800000</v>
      </c>
      <c r="H23" s="279">
        <f>SUM(I23:K24)</f>
        <v>26400000</v>
      </c>
      <c r="I23" s="295" t="s">
        <v>126</v>
      </c>
      <c r="J23" s="301" t="s">
        <v>127</v>
      </c>
      <c r="K23" s="283">
        <v>26400000</v>
      </c>
      <c r="L23" s="413">
        <f>SUM(D23-H23)</f>
        <v>2400000</v>
      </c>
      <c r="M23" s="243" t="s">
        <v>168</v>
      </c>
      <c r="N23" s="177">
        <f>SUM(N24:N25)</f>
        <v>28800000</v>
      </c>
      <c r="O23" s="65"/>
      <c r="P23" s="92"/>
    </row>
    <row r="24" spans="1:28" s="73" customFormat="1" ht="21" customHeight="1">
      <c r="A24" s="526"/>
      <c r="B24" s="526"/>
      <c r="C24" s="543" t="s">
        <v>134</v>
      </c>
      <c r="D24" s="562"/>
      <c r="E24" s="549"/>
      <c r="F24" s="560"/>
      <c r="G24" s="526"/>
      <c r="H24" s="312"/>
      <c r="I24" s="310"/>
      <c r="J24" s="310"/>
      <c r="K24" s="309"/>
      <c r="L24" s="558"/>
      <c r="M24" s="255" t="s">
        <v>263</v>
      </c>
      <c r="N24" s="247">
        <v>28800000</v>
      </c>
      <c r="O24" s="89"/>
      <c r="P24" s="92"/>
    </row>
    <row r="25" spans="1:28" s="73" customFormat="1" ht="21" customHeight="1">
      <c r="A25" s="526"/>
      <c r="B25" s="526"/>
      <c r="C25" s="544"/>
      <c r="D25" s="563"/>
      <c r="E25" s="550"/>
      <c r="F25" s="561"/>
      <c r="G25" s="527"/>
      <c r="H25" s="286"/>
      <c r="I25" s="311"/>
      <c r="J25" s="311"/>
      <c r="K25" s="285"/>
      <c r="L25" s="559"/>
      <c r="M25" s="151"/>
      <c r="N25" s="169">
        <v>0</v>
      </c>
      <c r="O25" s="89"/>
      <c r="P25" s="92"/>
    </row>
    <row r="26" spans="1:28" s="73" customFormat="1" ht="17.25" customHeight="1">
      <c r="A26" s="526"/>
      <c r="B26" s="526"/>
      <c r="C26" s="157">
        <v>116</v>
      </c>
      <c r="D26" s="191">
        <f>SUM(E26+F26+G26)</f>
        <v>25080000</v>
      </c>
      <c r="E26" s="158">
        <v>0</v>
      </c>
      <c r="F26" s="272">
        <v>0</v>
      </c>
      <c r="G26" s="194">
        <f>N26</f>
        <v>25080000</v>
      </c>
      <c r="H26" s="280">
        <f>SUM(I26:K26)</f>
        <v>23640000</v>
      </c>
      <c r="I26" s="295" t="s">
        <v>126</v>
      </c>
      <c r="J26" s="272" t="s">
        <v>127</v>
      </c>
      <c r="K26" s="283">
        <v>23640000</v>
      </c>
      <c r="L26" s="413">
        <f>SUM(D26-H26)</f>
        <v>1440000</v>
      </c>
      <c r="M26" s="322" t="s">
        <v>167</v>
      </c>
      <c r="N26" s="176">
        <f>SUM(N27:N30)</f>
        <v>25080000</v>
      </c>
      <c r="O26" s="65"/>
      <c r="P26" s="392"/>
    </row>
    <row r="27" spans="1:28" s="205" customFormat="1" ht="22.5">
      <c r="A27" s="526"/>
      <c r="B27" s="526"/>
      <c r="C27" s="317" t="s">
        <v>34</v>
      </c>
      <c r="D27" s="280"/>
      <c r="E27" s="298"/>
      <c r="F27" s="272"/>
      <c r="G27" s="247"/>
      <c r="H27" s="280"/>
      <c r="I27" s="298"/>
      <c r="J27" s="272"/>
      <c r="K27" s="247"/>
      <c r="L27" s="413"/>
      <c r="M27" s="465" t="s">
        <v>247</v>
      </c>
      <c r="N27" s="206">
        <v>11400000</v>
      </c>
      <c r="O27" s="367"/>
      <c r="P27" s="393"/>
    </row>
    <row r="28" spans="1:28" s="205" customFormat="1" ht="17.25" customHeight="1">
      <c r="A28" s="526"/>
      <c r="B28" s="526"/>
      <c r="C28" s="366"/>
      <c r="D28" s="280"/>
      <c r="E28" s="298"/>
      <c r="F28" s="272"/>
      <c r="G28" s="247"/>
      <c r="H28" s="280"/>
      <c r="I28" s="298"/>
      <c r="J28" s="272"/>
      <c r="K28" s="247"/>
      <c r="L28" s="413"/>
      <c r="M28" s="365" t="s">
        <v>264</v>
      </c>
      <c r="N28" s="206">
        <v>8400000</v>
      </c>
      <c r="O28" s="367"/>
      <c r="P28" s="393"/>
    </row>
    <row r="29" spans="1:28" s="205" customFormat="1" ht="17.25" customHeight="1">
      <c r="A29" s="526"/>
      <c r="B29" s="526"/>
      <c r="C29" s="314"/>
      <c r="D29" s="280"/>
      <c r="E29" s="298"/>
      <c r="F29" s="272"/>
      <c r="G29" s="247"/>
      <c r="H29" s="280"/>
      <c r="I29" s="298"/>
      <c r="J29" s="272"/>
      <c r="K29" s="247"/>
      <c r="L29" s="413"/>
      <c r="M29" s="316" t="s">
        <v>265</v>
      </c>
      <c r="N29" s="206">
        <v>3000000</v>
      </c>
      <c r="O29" s="367"/>
      <c r="P29" s="393"/>
    </row>
    <row r="30" spans="1:28" s="205" customFormat="1" ht="17.25" customHeight="1">
      <c r="A30" s="526"/>
      <c r="B30" s="526"/>
      <c r="C30" s="314"/>
      <c r="D30" s="280"/>
      <c r="E30" s="298"/>
      <c r="F30" s="400"/>
      <c r="G30" s="247"/>
      <c r="H30" s="280"/>
      <c r="I30" s="298"/>
      <c r="J30" s="400"/>
      <c r="K30" s="247"/>
      <c r="L30" s="413"/>
      <c r="M30" s="250" t="s">
        <v>259</v>
      </c>
      <c r="N30" s="206">
        <v>2280000</v>
      </c>
      <c r="O30" s="368"/>
      <c r="P30" s="393"/>
    </row>
    <row r="31" spans="1:28" s="73" customFormat="1" ht="18" customHeight="1">
      <c r="A31" s="526"/>
      <c r="B31" s="528" t="s">
        <v>9</v>
      </c>
      <c r="C31" s="528"/>
      <c r="D31" s="338">
        <f>SUM(E31:G31)</f>
        <v>15948000</v>
      </c>
      <c r="E31" s="165">
        <f t="shared" ref="E31:G31" si="0">SUM(E32:E39)</f>
        <v>0</v>
      </c>
      <c r="F31" s="297">
        <f t="shared" si="0"/>
        <v>0</v>
      </c>
      <c r="G31" s="165">
        <f t="shared" si="0"/>
        <v>15948000</v>
      </c>
      <c r="H31" s="338">
        <f>SUM(I31:K31)</f>
        <v>15948000</v>
      </c>
      <c r="I31" s="344" t="s">
        <v>137</v>
      </c>
      <c r="J31" s="389" t="s">
        <v>131</v>
      </c>
      <c r="K31" s="297">
        <f>SUM(K32:K39)</f>
        <v>15948000</v>
      </c>
      <c r="L31" s="410">
        <f>SUM(D31-H31)</f>
        <v>0</v>
      </c>
      <c r="M31" s="163">
        <f>SUM(M33:M39)</f>
        <v>11800000</v>
      </c>
      <c r="N31" s="180">
        <f>SUM(N32+N34+N37)</f>
        <v>15948000</v>
      </c>
      <c r="O31" s="68"/>
      <c r="P31" s="92"/>
    </row>
    <row r="32" spans="1:28" s="73" customFormat="1" ht="22.5">
      <c r="A32" s="526"/>
      <c r="B32" s="525" t="s">
        <v>20</v>
      </c>
      <c r="C32" s="373" t="s">
        <v>169</v>
      </c>
      <c r="D32" s="279">
        <f>SUM(E32+F32+G32)</f>
        <v>3848000</v>
      </c>
      <c r="E32" s="299">
        <v>0</v>
      </c>
      <c r="F32" s="299">
        <v>0</v>
      </c>
      <c r="G32" s="248">
        <f>N32</f>
        <v>3848000</v>
      </c>
      <c r="H32" s="279">
        <f>SUM(I32:K32)</f>
        <v>3848000</v>
      </c>
      <c r="I32" s="345" t="s">
        <v>139</v>
      </c>
      <c r="J32" s="345" t="s">
        <v>138</v>
      </c>
      <c r="K32" s="248">
        <v>3848000</v>
      </c>
      <c r="L32" s="453">
        <f>SUM(D32-H32)</f>
        <v>0</v>
      </c>
      <c r="M32" s="170" t="s">
        <v>187</v>
      </c>
      <c r="N32" s="374">
        <f>SUM(N33:N33)</f>
        <v>3848000</v>
      </c>
      <c r="O32" s="68"/>
      <c r="P32" s="92"/>
    </row>
    <row r="33" spans="1:16" s="73" customFormat="1" ht="20.25" customHeight="1">
      <c r="A33" s="526"/>
      <c r="B33" s="526"/>
      <c r="C33" s="372"/>
      <c r="D33" s="280"/>
      <c r="E33" s="178"/>
      <c r="F33" s="252"/>
      <c r="G33" s="252"/>
      <c r="H33" s="304"/>
      <c r="I33" s="252"/>
      <c r="J33" s="252"/>
      <c r="K33" s="252"/>
      <c r="L33" s="454"/>
      <c r="M33" s="369" t="s">
        <v>202</v>
      </c>
      <c r="N33" s="247">
        <v>3848000</v>
      </c>
      <c r="O33" s="69"/>
      <c r="P33" s="92"/>
    </row>
    <row r="34" spans="1:16" s="73" customFormat="1" ht="23.25" customHeight="1">
      <c r="A34" s="526"/>
      <c r="B34" s="526"/>
      <c r="C34" s="373" t="s">
        <v>170</v>
      </c>
      <c r="D34" s="279">
        <f>SUM(E34+F34+G34)</f>
        <v>11800000</v>
      </c>
      <c r="E34" s="289">
        <v>0</v>
      </c>
      <c r="F34" s="251">
        <v>0</v>
      </c>
      <c r="G34" s="248">
        <f>N34</f>
        <v>11800000</v>
      </c>
      <c r="H34" s="280">
        <f t="shared" ref="H34" si="1">SUM(I34:K34)</f>
        <v>11800000</v>
      </c>
      <c r="I34" s="289" t="s">
        <v>130</v>
      </c>
      <c r="J34" s="251" t="s">
        <v>131</v>
      </c>
      <c r="K34" s="248">
        <v>11800000</v>
      </c>
      <c r="L34" s="417">
        <f t="shared" ref="L34" si="2">SUM(D34-H34)</f>
        <v>0</v>
      </c>
      <c r="M34" s="202" t="s">
        <v>166</v>
      </c>
      <c r="N34" s="201">
        <f>SUM(N35:N36)</f>
        <v>11800000</v>
      </c>
      <c r="O34" s="66"/>
      <c r="P34" s="92"/>
    </row>
    <row r="35" spans="1:16" s="205" customFormat="1" ht="15" customHeight="1">
      <c r="A35" s="526"/>
      <c r="B35" s="526"/>
      <c r="C35" s="545"/>
      <c r="D35" s="562"/>
      <c r="E35" s="577"/>
      <c r="F35" s="575"/>
      <c r="G35" s="571"/>
      <c r="H35" s="562"/>
      <c r="I35" s="573"/>
      <c r="J35" s="573"/>
      <c r="K35" s="571"/>
      <c r="L35" s="569"/>
      <c r="M35" s="458">
        <v>11800000</v>
      </c>
      <c r="N35" s="567">
        <v>11800000</v>
      </c>
      <c r="O35" s="66"/>
      <c r="P35" s="207"/>
    </row>
    <row r="36" spans="1:16" s="73" customFormat="1" ht="15" customHeight="1">
      <c r="A36" s="526"/>
      <c r="B36" s="526"/>
      <c r="C36" s="546"/>
      <c r="D36" s="563"/>
      <c r="E36" s="578"/>
      <c r="F36" s="576"/>
      <c r="G36" s="572"/>
      <c r="H36" s="563"/>
      <c r="I36" s="574"/>
      <c r="J36" s="574"/>
      <c r="K36" s="572"/>
      <c r="L36" s="570"/>
      <c r="M36" s="464"/>
      <c r="N36" s="568"/>
      <c r="O36" s="67"/>
      <c r="P36" s="92"/>
    </row>
    <row r="37" spans="1:16" s="73" customFormat="1" ht="15" customHeight="1">
      <c r="A37" s="526"/>
      <c r="B37" s="526"/>
      <c r="C37" s="547" t="s">
        <v>27</v>
      </c>
      <c r="D37" s="280">
        <f>SUM(E37+F37+G37)</f>
        <v>300000</v>
      </c>
      <c r="E37" s="290">
        <v>0</v>
      </c>
      <c r="F37" s="326">
        <v>0</v>
      </c>
      <c r="G37" s="252">
        <f>N37</f>
        <v>300000</v>
      </c>
      <c r="H37" s="280">
        <f>SUM(I37:K38)</f>
        <v>300000</v>
      </c>
      <c r="I37" s="290" t="s">
        <v>130</v>
      </c>
      <c r="J37" s="291" t="s">
        <v>131</v>
      </c>
      <c r="K37" s="252">
        <v>300000</v>
      </c>
      <c r="L37" s="413">
        <f>SUM(D37-H37)</f>
        <v>0</v>
      </c>
      <c r="M37" s="210" t="s">
        <v>160</v>
      </c>
      <c r="N37" s="183">
        <f>SUM(N38:N39)</f>
        <v>300000</v>
      </c>
      <c r="O37" s="70"/>
      <c r="P37" s="92"/>
    </row>
    <row r="38" spans="1:16" s="73" customFormat="1" ht="15" customHeight="1">
      <c r="A38" s="526"/>
      <c r="B38" s="526"/>
      <c r="C38" s="548"/>
      <c r="D38" s="302"/>
      <c r="E38" s="290"/>
      <c r="F38" s="326"/>
      <c r="G38" s="252"/>
      <c r="H38" s="302"/>
      <c r="I38" s="290"/>
      <c r="J38" s="291"/>
      <c r="K38" s="252"/>
      <c r="L38" s="413"/>
      <c r="M38" s="152" t="s">
        <v>231</v>
      </c>
      <c r="N38" s="356">
        <v>300000</v>
      </c>
      <c r="O38" s="67"/>
      <c r="P38" s="92"/>
    </row>
    <row r="39" spans="1:16" s="73" customFormat="1" ht="15" customHeight="1">
      <c r="A39" s="526"/>
      <c r="B39" s="527"/>
      <c r="C39" s="250"/>
      <c r="D39" s="303"/>
      <c r="E39" s="293"/>
      <c r="F39" s="327"/>
      <c r="G39" s="292"/>
      <c r="H39" s="303"/>
      <c r="I39" s="293"/>
      <c r="J39" s="294"/>
      <c r="K39" s="292"/>
      <c r="L39" s="414"/>
      <c r="M39" s="375"/>
      <c r="N39" s="184"/>
      <c r="O39" s="67"/>
      <c r="P39" s="92"/>
    </row>
    <row r="40" spans="1:16" s="73" customFormat="1" ht="18" customHeight="1">
      <c r="A40" s="526"/>
      <c r="B40" s="528" t="s">
        <v>9</v>
      </c>
      <c r="C40" s="528"/>
      <c r="D40" s="339">
        <f>SUM(E40:G40)</f>
        <v>37146000</v>
      </c>
      <c r="E40" s="166">
        <f>SUM(E41:E63)</f>
        <v>0</v>
      </c>
      <c r="F40" s="263">
        <f>SUM(F41:F63)</f>
        <v>200000</v>
      </c>
      <c r="G40" s="166">
        <f>SUM(G41:G63)</f>
        <v>36946000</v>
      </c>
      <c r="H40" s="339">
        <f>SUM(I40:K40)</f>
        <v>35046000</v>
      </c>
      <c r="I40" s="333" t="s">
        <v>136</v>
      </c>
      <c r="J40" s="333">
        <f>J41+J44+J48+J54+J57+J60</f>
        <v>1200000</v>
      </c>
      <c r="K40" s="263">
        <f>SUM(K41:K63)</f>
        <v>33846000</v>
      </c>
      <c r="L40" s="410">
        <f>SUM(D40-H40)</f>
        <v>2100000</v>
      </c>
      <c r="M40" s="164"/>
      <c r="N40" s="180">
        <f>SUM(N41+N44+N48+N54+N57+N60)</f>
        <v>37146000</v>
      </c>
      <c r="O40" s="64"/>
      <c r="P40" s="92"/>
    </row>
    <row r="41" spans="1:16" s="73" customFormat="1" ht="17.25" customHeight="1">
      <c r="A41" s="526"/>
      <c r="B41" s="525" t="s">
        <v>47</v>
      </c>
      <c r="C41" s="547" t="s">
        <v>12</v>
      </c>
      <c r="D41" s="191">
        <f>SUM(E41+F41+G41)</f>
        <v>2436000</v>
      </c>
      <c r="E41" s="154">
        <v>0</v>
      </c>
      <c r="F41" s="329">
        <v>0</v>
      </c>
      <c r="G41" s="194">
        <f>N41</f>
        <v>2436000</v>
      </c>
      <c r="H41" s="280">
        <f>SUM(I41:K41)</f>
        <v>336000</v>
      </c>
      <c r="I41" s="253" t="s">
        <v>130</v>
      </c>
      <c r="J41" s="341">
        <v>0</v>
      </c>
      <c r="K41" s="283">
        <v>336000</v>
      </c>
      <c r="L41" s="413">
        <f>SUM(D41-H41)</f>
        <v>2100000</v>
      </c>
      <c r="M41" s="318" t="s">
        <v>211</v>
      </c>
      <c r="N41" s="240">
        <f>N42+N43</f>
        <v>2436000</v>
      </c>
      <c r="O41" s="70"/>
      <c r="P41" s="92"/>
    </row>
    <row r="42" spans="1:16" s="73" customFormat="1" ht="15" customHeight="1">
      <c r="A42" s="526"/>
      <c r="B42" s="526"/>
      <c r="C42" s="548"/>
      <c r="D42" s="189"/>
      <c r="E42" s="146"/>
      <c r="F42" s="326"/>
      <c r="G42" s="148"/>
      <c r="H42" s="302"/>
      <c r="I42" s="244"/>
      <c r="J42" s="342"/>
      <c r="K42" s="247"/>
      <c r="L42" s="413"/>
      <c r="M42" s="452" t="s">
        <v>233</v>
      </c>
      <c r="N42" s="173">
        <v>336000</v>
      </c>
      <c r="O42" s="70"/>
      <c r="P42" s="92"/>
    </row>
    <row r="43" spans="1:16" s="73" customFormat="1" ht="10.5" customHeight="1">
      <c r="A43" s="526"/>
      <c r="B43" s="526"/>
      <c r="C43" s="390"/>
      <c r="D43" s="188"/>
      <c r="E43" s="147"/>
      <c r="F43" s="327"/>
      <c r="G43" s="155"/>
      <c r="H43" s="278"/>
      <c r="I43" s="246"/>
      <c r="J43" s="343"/>
      <c r="K43" s="254"/>
      <c r="L43" s="414"/>
      <c r="M43" s="171" t="s">
        <v>260</v>
      </c>
      <c r="N43" s="172">
        <v>2100000</v>
      </c>
      <c r="O43" s="90"/>
      <c r="P43" s="93"/>
    </row>
    <row r="44" spans="1:16" s="73" customFormat="1" ht="15" customHeight="1">
      <c r="A44" s="526"/>
      <c r="B44" s="526"/>
      <c r="C44" s="496" t="s">
        <v>17</v>
      </c>
      <c r="D44" s="191">
        <f>SUM(E44+F44+G44)</f>
        <v>4650000</v>
      </c>
      <c r="E44" s="154">
        <v>0</v>
      </c>
      <c r="F44" s="449">
        <f>N47</f>
        <v>200000</v>
      </c>
      <c r="G44" s="194">
        <f>SUM(N45:N46)</f>
        <v>4450000</v>
      </c>
      <c r="H44" s="280">
        <f>SUM(I44:K44)</f>
        <v>4650000</v>
      </c>
      <c r="I44" s="253" t="s">
        <v>130</v>
      </c>
      <c r="J44" s="346">
        <v>1200000</v>
      </c>
      <c r="K44" s="283">
        <v>3450000</v>
      </c>
      <c r="L44" s="413">
        <f>SUM(D44-H44)</f>
        <v>0</v>
      </c>
      <c r="M44" s="319" t="s">
        <v>165</v>
      </c>
      <c r="N44" s="153">
        <f>SUM(N45:N47)</f>
        <v>4650000</v>
      </c>
      <c r="O44" s="70"/>
      <c r="P44" s="92"/>
    </row>
    <row r="45" spans="1:16" s="73" customFormat="1" ht="15" customHeight="1">
      <c r="A45" s="526"/>
      <c r="B45" s="526"/>
      <c r="C45" s="496"/>
      <c r="D45" s="189"/>
      <c r="E45" s="146"/>
      <c r="F45" s="326"/>
      <c r="G45" s="148"/>
      <c r="H45" s="302"/>
      <c r="I45" s="244"/>
      <c r="J45" s="342" t="s">
        <v>189</v>
      </c>
      <c r="K45" s="247"/>
      <c r="L45" s="413"/>
      <c r="M45" s="152" t="s">
        <v>203</v>
      </c>
      <c r="N45" s="150">
        <v>2450000</v>
      </c>
      <c r="O45" s="70"/>
      <c r="P45" s="92"/>
    </row>
    <row r="46" spans="1:16" s="73" customFormat="1" ht="15" customHeight="1">
      <c r="A46" s="526"/>
      <c r="B46" s="526"/>
      <c r="C46" s="496"/>
      <c r="D46" s="189"/>
      <c r="E46" s="146"/>
      <c r="F46" s="326"/>
      <c r="G46" s="148"/>
      <c r="H46" s="302"/>
      <c r="I46" s="244"/>
      <c r="J46" s="342"/>
      <c r="K46" s="247"/>
      <c r="L46" s="413"/>
      <c r="M46" s="152" t="s">
        <v>190</v>
      </c>
      <c r="N46" s="150">
        <v>2000000</v>
      </c>
      <c r="O46" s="70"/>
      <c r="P46" s="92"/>
    </row>
    <row r="47" spans="1:16" s="73" customFormat="1" ht="15" customHeight="1">
      <c r="A47" s="526"/>
      <c r="B47" s="526"/>
      <c r="C47" s="496"/>
      <c r="D47" s="188"/>
      <c r="E47" s="147"/>
      <c r="F47" s="327"/>
      <c r="G47" s="155"/>
      <c r="H47" s="278"/>
      <c r="I47" s="246"/>
      <c r="J47" s="343"/>
      <c r="K47" s="254"/>
      <c r="L47" s="414" t="s">
        <v>188</v>
      </c>
      <c r="M47" s="152" t="s">
        <v>191</v>
      </c>
      <c r="N47" s="156">
        <v>200000</v>
      </c>
      <c r="O47" s="67"/>
      <c r="P47" s="92"/>
    </row>
    <row r="48" spans="1:16" s="73" customFormat="1" ht="15" customHeight="1">
      <c r="A48" s="526"/>
      <c r="B48" s="526"/>
      <c r="C48" s="486" t="s">
        <v>151</v>
      </c>
      <c r="D48" s="191">
        <f>SUM(E48+F48+G48)</f>
        <v>16160000</v>
      </c>
      <c r="E48" s="154">
        <v>0</v>
      </c>
      <c r="F48" s="329">
        <v>0</v>
      </c>
      <c r="G48" s="194">
        <f>N48</f>
        <v>16160000</v>
      </c>
      <c r="H48" s="280">
        <f>SUM(I48:K48)</f>
        <v>16160000</v>
      </c>
      <c r="I48" s="253" t="s">
        <v>130</v>
      </c>
      <c r="J48" s="346">
        <v>0</v>
      </c>
      <c r="K48" s="283">
        <v>16160000</v>
      </c>
      <c r="L48" s="413">
        <f>SUM(D48-H48)</f>
        <v>0</v>
      </c>
      <c r="M48" s="319" t="s">
        <v>161</v>
      </c>
      <c r="N48" s="153">
        <f>SUM(N49:N53)</f>
        <v>16160000</v>
      </c>
      <c r="O48" s="70"/>
      <c r="P48" s="92"/>
    </row>
    <row r="49" spans="1:28" ht="15" customHeight="1">
      <c r="A49" s="526"/>
      <c r="B49" s="526"/>
      <c r="C49" s="487"/>
      <c r="D49" s="189"/>
      <c r="E49" s="146"/>
      <c r="F49" s="326"/>
      <c r="G49" s="148" t="s">
        <v>45</v>
      </c>
      <c r="H49" s="302"/>
      <c r="I49" s="244"/>
      <c r="J49" s="342"/>
      <c r="K49" s="247" t="s">
        <v>132</v>
      </c>
      <c r="L49" s="413"/>
      <c r="M49" s="401" t="s">
        <v>224</v>
      </c>
      <c r="N49" s="356">
        <v>8400000</v>
      </c>
      <c r="O49" s="70"/>
    </row>
    <row r="50" spans="1:28" ht="15" customHeight="1">
      <c r="A50" s="526"/>
      <c r="B50" s="526"/>
      <c r="C50" s="487"/>
      <c r="D50" s="302"/>
      <c r="E50" s="244"/>
      <c r="F50" s="326"/>
      <c r="G50" s="247"/>
      <c r="H50" s="302"/>
      <c r="I50" s="244"/>
      <c r="J50" s="342"/>
      <c r="K50" s="247"/>
      <c r="L50" s="413"/>
      <c r="M50" s="402" t="s">
        <v>212</v>
      </c>
      <c r="N50" s="356">
        <v>1200000</v>
      </c>
      <c r="O50" s="70"/>
      <c r="P50" s="207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</row>
    <row r="51" spans="1:28" ht="15" customHeight="1">
      <c r="A51" s="526"/>
      <c r="B51" s="526"/>
      <c r="C51" s="487"/>
      <c r="D51" s="302"/>
      <c r="E51" s="244"/>
      <c r="F51" s="326"/>
      <c r="G51" s="247"/>
      <c r="H51" s="302"/>
      <c r="I51" s="244"/>
      <c r="J51" s="342"/>
      <c r="K51" s="247"/>
      <c r="L51" s="413"/>
      <c r="M51" s="402" t="s">
        <v>213</v>
      </c>
      <c r="N51" s="356">
        <v>960000</v>
      </c>
      <c r="O51" s="70"/>
      <c r="P51" s="207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</row>
    <row r="52" spans="1:28" ht="15" customHeight="1">
      <c r="A52" s="526"/>
      <c r="B52" s="526"/>
      <c r="C52" s="487"/>
      <c r="D52" s="302"/>
      <c r="E52" s="244"/>
      <c r="F52" s="326"/>
      <c r="G52" s="247"/>
      <c r="H52" s="302"/>
      <c r="I52" s="244"/>
      <c r="J52" s="342"/>
      <c r="K52" s="247"/>
      <c r="L52" s="413"/>
      <c r="M52" s="403" t="s">
        <v>214</v>
      </c>
      <c r="N52" s="356">
        <v>600000</v>
      </c>
      <c r="O52" s="70"/>
      <c r="P52" s="207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</row>
    <row r="53" spans="1:28" ht="15" customHeight="1">
      <c r="A53" s="526"/>
      <c r="B53" s="526"/>
      <c r="C53" s="488"/>
      <c r="D53" s="189"/>
      <c r="E53" s="146"/>
      <c r="F53" s="326"/>
      <c r="G53" s="148"/>
      <c r="H53" s="302"/>
      <c r="I53" s="244"/>
      <c r="J53" s="342"/>
      <c r="K53" s="247"/>
      <c r="L53" s="413"/>
      <c r="M53" s="381" t="s">
        <v>192</v>
      </c>
      <c r="N53" s="150">
        <v>5000000</v>
      </c>
      <c r="O53" s="70"/>
    </row>
    <row r="54" spans="1:28" ht="15" customHeight="1">
      <c r="A54" s="197"/>
      <c r="B54" s="526"/>
      <c r="C54" s="212">
        <v>135</v>
      </c>
      <c r="D54" s="190">
        <f>SUM(E54+F54+G54)</f>
        <v>2900000</v>
      </c>
      <c r="E54" s="195">
        <v>0</v>
      </c>
      <c r="F54" s="330">
        <v>0</v>
      </c>
      <c r="G54" s="194">
        <f>N54</f>
        <v>2900000</v>
      </c>
      <c r="H54" s="279">
        <f>SUM(I54:K54)</f>
        <v>2900000</v>
      </c>
      <c r="I54" s="284">
        <v>0</v>
      </c>
      <c r="J54" s="347">
        <v>0</v>
      </c>
      <c r="K54" s="283">
        <v>2900000</v>
      </c>
      <c r="L54" s="415">
        <f>SUM(D54-H54)</f>
        <v>0</v>
      </c>
      <c r="M54" s="84" t="s">
        <v>204</v>
      </c>
      <c r="N54" s="211">
        <f>SUM(N55:N56)</f>
        <v>2900000</v>
      </c>
      <c r="O54" s="67"/>
    </row>
    <row r="55" spans="1:28" ht="15" customHeight="1">
      <c r="A55" s="197"/>
      <c r="B55" s="526"/>
      <c r="C55" s="212" t="s">
        <v>50</v>
      </c>
      <c r="D55" s="191"/>
      <c r="E55" s="174"/>
      <c r="F55" s="331"/>
      <c r="G55" s="148"/>
      <c r="H55" s="280"/>
      <c r="I55" s="264"/>
      <c r="J55" s="348"/>
      <c r="K55" s="247"/>
      <c r="L55" s="416"/>
      <c r="M55" s="357" t="s">
        <v>232</v>
      </c>
      <c r="N55" s="200">
        <v>2400000</v>
      </c>
      <c r="O55" s="67"/>
    </row>
    <row r="56" spans="1:28" ht="15" customHeight="1">
      <c r="A56" s="197"/>
      <c r="B56" s="526"/>
      <c r="C56" s="198"/>
      <c r="D56" s="191"/>
      <c r="E56" s="174"/>
      <c r="F56" s="331"/>
      <c r="G56" s="148"/>
      <c r="H56" s="280"/>
      <c r="I56" s="264"/>
      <c r="J56" s="307"/>
      <c r="K56" s="247"/>
      <c r="L56" s="416"/>
      <c r="M56" s="222" t="s">
        <v>215</v>
      </c>
      <c r="N56" s="200">
        <v>500000</v>
      </c>
      <c r="O56" s="67"/>
    </row>
    <row r="57" spans="1:28" ht="15" customHeight="1">
      <c r="A57" s="197"/>
      <c r="B57" s="526"/>
      <c r="C57" s="157">
        <v>136</v>
      </c>
      <c r="D57" s="190">
        <f>SUM(E57+F57+G57)</f>
        <v>0</v>
      </c>
      <c r="E57" s="195">
        <v>0</v>
      </c>
      <c r="F57" s="283">
        <v>0</v>
      </c>
      <c r="G57" s="194">
        <v>0</v>
      </c>
      <c r="H57" s="279">
        <f>SUM(I57:K57)</f>
        <v>0</v>
      </c>
      <c r="I57" s="284">
        <v>0</v>
      </c>
      <c r="J57" s="283">
        <v>0</v>
      </c>
      <c r="K57" s="283">
        <v>0</v>
      </c>
      <c r="L57" s="415">
        <f>SUM(D57-H57)</f>
        <v>0</v>
      </c>
      <c r="M57" s="564" t="s">
        <v>210</v>
      </c>
      <c r="N57" s="213">
        <f>N58+N59</f>
        <v>0</v>
      </c>
      <c r="O57" s="90"/>
    </row>
    <row r="58" spans="1:28" ht="15" customHeight="1">
      <c r="A58" s="227"/>
      <c r="B58" s="526"/>
      <c r="C58" s="228" t="s">
        <v>152</v>
      </c>
      <c r="D58" s="191"/>
      <c r="E58" s="174"/>
      <c r="F58" s="308"/>
      <c r="G58" s="230"/>
      <c r="H58" s="280"/>
      <c r="I58" s="264"/>
      <c r="J58" s="308"/>
      <c r="K58" s="247"/>
      <c r="L58" s="413"/>
      <c r="M58" s="565"/>
      <c r="N58" s="358">
        <v>0</v>
      </c>
      <c r="O58" s="90"/>
      <c r="P58" s="207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</row>
    <row r="59" spans="1:28" ht="15" customHeight="1">
      <c r="A59" s="197"/>
      <c r="B59" s="526"/>
      <c r="C59" s="229"/>
      <c r="D59" s="192"/>
      <c r="E59" s="161"/>
      <c r="F59" s="327" t="s">
        <v>45</v>
      </c>
      <c r="G59" s="151"/>
      <c r="H59" s="304"/>
      <c r="I59" s="260"/>
      <c r="J59" s="300" t="s">
        <v>132</v>
      </c>
      <c r="K59" s="250"/>
      <c r="L59" s="414"/>
      <c r="M59" s="566"/>
      <c r="N59" s="359">
        <v>0</v>
      </c>
      <c r="O59" s="67"/>
    </row>
    <row r="60" spans="1:28" ht="15" customHeight="1">
      <c r="A60" s="197"/>
      <c r="B60" s="526"/>
      <c r="C60" s="551" t="s">
        <v>157</v>
      </c>
      <c r="D60" s="190">
        <f>SUM(E60+F60+G60)</f>
        <v>11000000</v>
      </c>
      <c r="E60" s="195">
        <v>0</v>
      </c>
      <c r="F60" s="283">
        <v>0</v>
      </c>
      <c r="G60" s="194">
        <f>N60</f>
        <v>11000000</v>
      </c>
      <c r="H60" s="186">
        <f>SUM(I60:K60)</f>
        <v>11000000</v>
      </c>
      <c r="I60" s="284">
        <v>0</v>
      </c>
      <c r="J60" s="283">
        <v>0</v>
      </c>
      <c r="K60" s="283">
        <v>11000000</v>
      </c>
      <c r="L60" s="415">
        <f>SUM(D60-H60)</f>
        <v>0</v>
      </c>
      <c r="M60" s="84" t="s">
        <v>158</v>
      </c>
      <c r="N60" s="193">
        <f>SUM(N61:N63)</f>
        <v>11000000</v>
      </c>
      <c r="O60" s="90"/>
    </row>
    <row r="61" spans="1:28" ht="15" customHeight="1">
      <c r="A61" s="376"/>
      <c r="B61" s="526"/>
      <c r="C61" s="545"/>
      <c r="D61" s="280"/>
      <c r="E61" s="264"/>
      <c r="F61" s="308"/>
      <c r="G61" s="247"/>
      <c r="H61" s="280"/>
      <c r="I61" s="264"/>
      <c r="J61" s="308"/>
      <c r="K61" s="247"/>
      <c r="L61" s="413"/>
      <c r="M61" s="461" t="s">
        <v>271</v>
      </c>
      <c r="N61" s="200">
        <v>11000000</v>
      </c>
      <c r="O61" s="90"/>
      <c r="P61" s="207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</row>
    <row r="62" spans="1:28" ht="15" customHeight="1">
      <c r="A62" s="376"/>
      <c r="B62" s="526"/>
      <c r="C62" s="391"/>
      <c r="D62" s="280"/>
      <c r="E62" s="264"/>
      <c r="F62" s="308"/>
      <c r="G62" s="247"/>
      <c r="H62" s="280"/>
      <c r="I62" s="264"/>
      <c r="J62" s="308"/>
      <c r="K62" s="247"/>
      <c r="L62" s="413"/>
      <c r="M62" s="541" t="s">
        <v>216</v>
      </c>
      <c r="N62" s="200" t="s">
        <v>194</v>
      </c>
      <c r="O62" s="90"/>
      <c r="P62" s="207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</row>
    <row r="63" spans="1:28" ht="15" customHeight="1" thickBot="1">
      <c r="A63" s="196"/>
      <c r="B63" s="527"/>
      <c r="C63" s="380"/>
      <c r="D63" s="192"/>
      <c r="E63" s="161"/>
      <c r="F63" s="327" t="s">
        <v>45</v>
      </c>
      <c r="G63" s="151"/>
      <c r="H63" s="304"/>
      <c r="I63" s="260"/>
      <c r="J63" s="300" t="s">
        <v>132</v>
      </c>
      <c r="K63" s="250"/>
      <c r="L63" s="414"/>
      <c r="M63" s="542"/>
      <c r="N63" s="162">
        <v>0</v>
      </c>
      <c r="O63" s="67"/>
    </row>
    <row r="64" spans="1:28" s="32" customFormat="1" ht="15" customHeight="1" thickTop="1">
      <c r="A64" s="525" t="s">
        <v>11</v>
      </c>
      <c r="B64" s="528" t="s">
        <v>9</v>
      </c>
      <c r="C64" s="528"/>
      <c r="D64" s="339">
        <f>SUM(E64:G64)</f>
        <v>20300000</v>
      </c>
      <c r="E64" s="51">
        <f>SUM(E65:E74)</f>
        <v>0</v>
      </c>
      <c r="F64" s="263">
        <f>SUM(F65:F74)</f>
        <v>0</v>
      </c>
      <c r="G64" s="51">
        <f>SUM(G65:G74)</f>
        <v>20300000</v>
      </c>
      <c r="H64" s="339">
        <f>SUM(I64:K64)</f>
        <v>21500000</v>
      </c>
      <c r="I64" s="334">
        <f>SUM(I65:I74)</f>
        <v>0</v>
      </c>
      <c r="J64" s="263">
        <v>0</v>
      </c>
      <c r="K64" s="263">
        <f>SUM(K65:K74)</f>
        <v>21500000</v>
      </c>
      <c r="L64" s="410">
        <f>SUM(D64-H64)</f>
        <v>-1200000</v>
      </c>
      <c r="M64" s="52"/>
      <c r="N64" s="82">
        <f>SUM(N65,N69,N73)</f>
        <v>20300000</v>
      </c>
      <c r="O64" s="64"/>
      <c r="P64" s="9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</row>
    <row r="65" spans="1:28" ht="15" customHeight="1">
      <c r="A65" s="526"/>
      <c r="B65" s="525" t="s">
        <v>21</v>
      </c>
      <c r="C65" s="486" t="s">
        <v>15</v>
      </c>
      <c r="D65" s="116">
        <f>SUM(E65+F65+G65)</f>
        <v>5000000</v>
      </c>
      <c r="E65" s="12">
        <v>0</v>
      </c>
      <c r="F65" s="325">
        <v>0</v>
      </c>
      <c r="G65" s="134">
        <f>N65+N68</f>
        <v>5000000</v>
      </c>
      <c r="H65" s="280">
        <f>SUM(I65:K65)</f>
        <v>5000000</v>
      </c>
      <c r="I65" s="283">
        <v>0</v>
      </c>
      <c r="J65" s="251" t="s">
        <v>131</v>
      </c>
      <c r="K65" s="283">
        <v>5000000</v>
      </c>
      <c r="L65" s="415">
        <f>SUM(D65-H65)</f>
        <v>0</v>
      </c>
      <c r="M65" s="320" t="s">
        <v>197</v>
      </c>
      <c r="N65" s="37">
        <v>5000000</v>
      </c>
      <c r="O65" s="70"/>
    </row>
    <row r="66" spans="1:28" ht="15" customHeight="1">
      <c r="A66" s="526"/>
      <c r="B66" s="526"/>
      <c r="C66" s="487"/>
      <c r="D66" s="280"/>
      <c r="E66" s="255"/>
      <c r="F66" s="326"/>
      <c r="G66" s="247"/>
      <c r="H66" s="280"/>
      <c r="I66" s="247"/>
      <c r="J66" s="291"/>
      <c r="K66" s="247"/>
      <c r="L66" s="456"/>
      <c r="M66" s="47" t="s">
        <v>238</v>
      </c>
      <c r="N66" s="150">
        <v>5000000</v>
      </c>
      <c r="O66" s="70"/>
      <c r="P66" s="207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</row>
    <row r="67" spans="1:28" ht="15" customHeight="1">
      <c r="A67" s="526"/>
      <c r="B67" s="526"/>
      <c r="C67" s="487"/>
      <c r="D67" s="280"/>
      <c r="E67" s="255"/>
      <c r="F67" s="326"/>
      <c r="G67" s="247"/>
      <c r="H67" s="280"/>
      <c r="I67" s="247"/>
      <c r="J67" s="291"/>
      <c r="K67" s="247"/>
      <c r="L67" s="456"/>
      <c r="M67" s="460" t="s">
        <v>216</v>
      </c>
      <c r="N67" s="150">
        <v>0</v>
      </c>
      <c r="O67" s="70"/>
      <c r="P67" s="207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</row>
    <row r="68" spans="1:28" ht="15" customHeight="1">
      <c r="A68" s="526"/>
      <c r="B68" s="526"/>
      <c r="C68" s="488"/>
      <c r="D68" s="110"/>
      <c r="E68" s="39"/>
      <c r="F68" s="326"/>
      <c r="G68" s="22"/>
      <c r="H68" s="277"/>
      <c r="I68" s="255"/>
      <c r="J68" s="261"/>
      <c r="K68" s="247"/>
      <c r="L68" s="418"/>
      <c r="M68" s="47">
        <v>0</v>
      </c>
      <c r="N68" s="35">
        <v>0</v>
      </c>
      <c r="O68" s="70" t="s">
        <v>196</v>
      </c>
    </row>
    <row r="69" spans="1:28" ht="15" customHeight="1">
      <c r="A69" s="526"/>
      <c r="B69" s="526"/>
      <c r="C69" s="496" t="s">
        <v>16</v>
      </c>
      <c r="D69" s="115">
        <f>SUM(E69+F69+G69)</f>
        <v>8800000</v>
      </c>
      <c r="E69" s="134">
        <v>0</v>
      </c>
      <c r="F69" s="256">
        <v>0</v>
      </c>
      <c r="G69" s="134">
        <f>N69</f>
        <v>8800000</v>
      </c>
      <c r="H69" s="279">
        <f>SUM(I69:K69)</f>
        <v>10000000</v>
      </c>
      <c r="I69" s="283">
        <v>0</v>
      </c>
      <c r="J69" s="256">
        <v>0</v>
      </c>
      <c r="K69" s="283">
        <v>10000000</v>
      </c>
      <c r="L69" s="415">
        <f>SUM(D69-H69)</f>
        <v>-1200000</v>
      </c>
      <c r="M69" s="321" t="s">
        <v>217</v>
      </c>
      <c r="N69" s="40">
        <f>SUM(N70:N72)</f>
        <v>8800000</v>
      </c>
      <c r="O69" s="70"/>
    </row>
    <row r="70" spans="1:28" ht="15" customHeight="1">
      <c r="A70" s="526"/>
      <c r="B70" s="526"/>
      <c r="C70" s="496"/>
      <c r="D70" s="280"/>
      <c r="E70" s="247"/>
      <c r="F70" s="258"/>
      <c r="G70" s="247"/>
      <c r="H70" s="280"/>
      <c r="I70" s="247"/>
      <c r="J70" s="258"/>
      <c r="K70" s="247"/>
      <c r="L70" s="413"/>
      <c r="M70" s="455" t="s">
        <v>237</v>
      </c>
      <c r="N70" s="457">
        <v>8800000</v>
      </c>
      <c r="O70" s="70"/>
      <c r="P70" s="207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</row>
    <row r="71" spans="1:28" ht="15" customHeight="1">
      <c r="A71" s="526"/>
      <c r="B71" s="526"/>
      <c r="C71" s="496"/>
      <c r="D71" s="280"/>
      <c r="E71" s="247"/>
      <c r="F71" s="258"/>
      <c r="G71" s="247"/>
      <c r="H71" s="280"/>
      <c r="I71" s="247"/>
      <c r="J71" s="258"/>
      <c r="K71" s="247"/>
      <c r="L71" s="413"/>
      <c r="M71" s="47" t="s">
        <v>210</v>
      </c>
      <c r="N71" s="150">
        <v>0</v>
      </c>
      <c r="O71" s="70"/>
      <c r="P71" s="207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</row>
    <row r="72" spans="1:28" ht="15" customHeight="1">
      <c r="A72" s="526"/>
      <c r="B72" s="526"/>
      <c r="C72" s="496"/>
      <c r="D72" s="111"/>
      <c r="E72" s="38"/>
      <c r="F72" s="254"/>
      <c r="G72" s="38"/>
      <c r="H72" s="278"/>
      <c r="I72" s="254"/>
      <c r="J72" s="254"/>
      <c r="K72" s="254" t="s">
        <v>129</v>
      </c>
      <c r="L72" s="414"/>
      <c r="M72" s="47" t="s">
        <v>210</v>
      </c>
      <c r="N72" s="360">
        <v>0</v>
      </c>
      <c r="O72" s="67"/>
    </row>
    <row r="73" spans="1:28" ht="15" customHeight="1">
      <c r="A73" s="526"/>
      <c r="B73" s="526"/>
      <c r="C73" s="496" t="s">
        <v>153</v>
      </c>
      <c r="D73" s="115">
        <f>SUM(E73+F73+G73)</f>
        <v>6500000</v>
      </c>
      <c r="E73" s="134">
        <v>0</v>
      </c>
      <c r="F73" s="256">
        <v>0</v>
      </c>
      <c r="G73" s="134">
        <f>N73</f>
        <v>6500000</v>
      </c>
      <c r="H73" s="279">
        <f>SUM(I73:K73)</f>
        <v>6500000</v>
      </c>
      <c r="I73" s="283" t="s">
        <v>130</v>
      </c>
      <c r="J73" s="256" t="s">
        <v>131</v>
      </c>
      <c r="K73" s="283">
        <v>6500000</v>
      </c>
      <c r="L73" s="415">
        <f>SUM(D73-H73)</f>
        <v>0</v>
      </c>
      <c r="M73" s="321" t="s">
        <v>198</v>
      </c>
      <c r="N73" s="40">
        <f>N74</f>
        <v>6500000</v>
      </c>
      <c r="O73" s="70"/>
    </row>
    <row r="74" spans="1:28" ht="15" customHeight="1">
      <c r="A74" s="527"/>
      <c r="B74" s="527"/>
      <c r="C74" s="496"/>
      <c r="D74" s="111"/>
      <c r="E74" s="38"/>
      <c r="F74" s="254"/>
      <c r="G74" s="38"/>
      <c r="H74" s="278"/>
      <c r="I74" s="254"/>
      <c r="J74" s="254"/>
      <c r="K74" s="254"/>
      <c r="L74" s="414"/>
      <c r="M74" s="404" t="s">
        <v>239</v>
      </c>
      <c r="N74" s="41">
        <v>6500000</v>
      </c>
      <c r="O74" s="67"/>
    </row>
    <row r="75" spans="1:28" s="32" customFormat="1" ht="15" customHeight="1">
      <c r="A75" s="525" t="s">
        <v>13</v>
      </c>
      <c r="B75" s="534" t="s">
        <v>14</v>
      </c>
      <c r="C75" s="535"/>
      <c r="D75" s="339">
        <f>SUM(E75:G75)</f>
        <v>114788453</v>
      </c>
      <c r="E75" s="94">
        <f>SUM(E76:E86)</f>
        <v>20856000</v>
      </c>
      <c r="F75" s="273">
        <f>SUM(F76:F86)</f>
        <v>1410570</v>
      </c>
      <c r="G75" s="94">
        <f>SUM(G76:G86)</f>
        <v>92521883</v>
      </c>
      <c r="H75" s="339">
        <f>SUM(I75:K75)</f>
        <v>103788842</v>
      </c>
      <c r="I75" s="334">
        <f>SUM(I76:I86)</f>
        <v>20856000</v>
      </c>
      <c r="J75" s="334">
        <f>SUM(J76:J86)</f>
        <v>2410959</v>
      </c>
      <c r="K75" s="273">
        <f>SUM(K76:K86)</f>
        <v>80521883</v>
      </c>
      <c r="L75" s="410">
        <f>SUM(D75-H75)</f>
        <v>10999611</v>
      </c>
      <c r="M75" s="56"/>
      <c r="N75" s="82">
        <f>SUM(N76+N79+N83+N85)</f>
        <v>114788453</v>
      </c>
      <c r="O75" s="64"/>
      <c r="P75" s="9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</row>
    <row r="76" spans="1:28" ht="15" customHeight="1">
      <c r="A76" s="526"/>
      <c r="B76" s="525" t="s">
        <v>121</v>
      </c>
      <c r="C76" s="486" t="s">
        <v>59</v>
      </c>
      <c r="D76" s="115">
        <f>SUM(E76+F76+G76)</f>
        <v>104628000</v>
      </c>
      <c r="E76" s="140">
        <f>N78</f>
        <v>20628000</v>
      </c>
      <c r="F76" s="256">
        <v>0</v>
      </c>
      <c r="G76" s="134">
        <f>N77</f>
        <v>84000000</v>
      </c>
      <c r="H76" s="279">
        <f>SUM(I76:K76)</f>
        <v>92628000</v>
      </c>
      <c r="I76" s="287">
        <v>20628000</v>
      </c>
      <c r="J76" s="256">
        <v>0</v>
      </c>
      <c r="K76" s="243">
        <v>72000000</v>
      </c>
      <c r="L76" s="419">
        <f>SUM(D76-H76)</f>
        <v>12000000</v>
      </c>
      <c r="M76" s="202" t="s">
        <v>162</v>
      </c>
      <c r="N76" s="37">
        <f>SUM(N77:N78)</f>
        <v>104628000</v>
      </c>
      <c r="O76" s="70"/>
    </row>
    <row r="77" spans="1:28" ht="15" customHeight="1">
      <c r="A77" s="526"/>
      <c r="B77" s="526"/>
      <c r="C77" s="487"/>
      <c r="D77" s="280"/>
      <c r="E77" s="405"/>
      <c r="F77" s="258"/>
      <c r="G77" s="247"/>
      <c r="H77" s="280"/>
      <c r="I77" s="405"/>
      <c r="J77" s="258"/>
      <c r="K77" s="255"/>
      <c r="L77" s="416"/>
      <c r="M77" s="406" t="s">
        <v>266</v>
      </c>
      <c r="N77" s="175">
        <v>84000000</v>
      </c>
      <c r="O77" s="70"/>
      <c r="P77" s="207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</row>
    <row r="78" spans="1:28" ht="15" customHeight="1">
      <c r="A78" s="526"/>
      <c r="B78" s="526"/>
      <c r="C78" s="488"/>
      <c r="D78" s="110"/>
      <c r="E78" s="74"/>
      <c r="F78" s="258"/>
      <c r="G78" s="39"/>
      <c r="H78" s="277"/>
      <c r="I78" s="264"/>
      <c r="J78" s="258"/>
      <c r="K78" s="255"/>
      <c r="L78" s="418"/>
      <c r="M78" s="406" t="s">
        <v>225</v>
      </c>
      <c r="N78" s="75">
        <v>20628000</v>
      </c>
      <c r="O78" s="70"/>
    </row>
    <row r="79" spans="1:28" ht="15" customHeight="1">
      <c r="A79" s="526"/>
      <c r="B79" s="526"/>
      <c r="C79" s="486" t="s">
        <v>60</v>
      </c>
      <c r="D79" s="115">
        <f>SUM(E79+F79+G79)</f>
        <v>7638570</v>
      </c>
      <c r="E79" s="135">
        <f>N82</f>
        <v>228000</v>
      </c>
      <c r="F79" s="256">
        <f>N81</f>
        <v>1410570</v>
      </c>
      <c r="G79" s="12">
        <f>N80</f>
        <v>6000000</v>
      </c>
      <c r="H79" s="279">
        <f>SUM(I79:K79)</f>
        <v>8638959</v>
      </c>
      <c r="I79" s="284">
        <v>228000</v>
      </c>
      <c r="J79" s="256">
        <v>2410959</v>
      </c>
      <c r="K79" s="243">
        <v>6000000</v>
      </c>
      <c r="L79" s="415">
        <f>SUM(D79-H79)</f>
        <v>-1000389</v>
      </c>
      <c r="M79" s="202" t="s">
        <v>205</v>
      </c>
      <c r="N79" s="37">
        <f>SUM(N80:N82)</f>
        <v>7638570</v>
      </c>
      <c r="O79" s="70"/>
    </row>
    <row r="80" spans="1:28" ht="15" customHeight="1">
      <c r="A80" s="526"/>
      <c r="B80" s="526"/>
      <c r="C80" s="487"/>
      <c r="D80" s="280"/>
      <c r="E80" s="264"/>
      <c r="F80" s="258"/>
      <c r="G80" s="255"/>
      <c r="H80" s="280"/>
      <c r="I80" s="264"/>
      <c r="J80" s="258"/>
      <c r="K80" s="255"/>
      <c r="L80" s="416"/>
      <c r="M80" s="406" t="s">
        <v>241</v>
      </c>
      <c r="N80" s="175">
        <v>6000000</v>
      </c>
      <c r="O80" s="70"/>
      <c r="P80" s="207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</row>
    <row r="81" spans="1:28" ht="15" customHeight="1">
      <c r="A81" s="526"/>
      <c r="B81" s="526"/>
      <c r="C81" s="487"/>
      <c r="D81" s="280"/>
      <c r="E81" s="264"/>
      <c r="F81" s="258"/>
      <c r="G81" s="255"/>
      <c r="H81" s="280"/>
      <c r="I81" s="264"/>
      <c r="J81" s="258"/>
      <c r="K81" s="255"/>
      <c r="L81" s="416"/>
      <c r="M81" s="406" t="s">
        <v>226</v>
      </c>
      <c r="N81" s="175">
        <v>1410570</v>
      </c>
      <c r="O81" s="70"/>
      <c r="P81" s="207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</row>
    <row r="82" spans="1:28" ht="15" customHeight="1">
      <c r="A82" s="526"/>
      <c r="B82" s="526"/>
      <c r="C82" s="488"/>
      <c r="D82" s="110"/>
      <c r="E82" s="74"/>
      <c r="F82" s="258"/>
      <c r="G82" s="39"/>
      <c r="H82" s="277"/>
      <c r="I82" s="264"/>
      <c r="J82" s="258"/>
      <c r="K82" s="255"/>
      <c r="L82" s="418"/>
      <c r="M82" s="406" t="s">
        <v>221</v>
      </c>
      <c r="N82" s="75">
        <v>228000</v>
      </c>
      <c r="O82" s="70"/>
    </row>
    <row r="83" spans="1:28" ht="15" customHeight="1">
      <c r="A83" s="526"/>
      <c r="B83" s="526"/>
      <c r="C83" s="486" t="s">
        <v>61</v>
      </c>
      <c r="D83" s="115">
        <f>SUM(E83+F83+G83)</f>
        <v>2021883</v>
      </c>
      <c r="E83" s="135">
        <v>0</v>
      </c>
      <c r="F83" s="256">
        <v>0</v>
      </c>
      <c r="G83" s="12">
        <f>N83</f>
        <v>2021883</v>
      </c>
      <c r="H83" s="279">
        <f>SUM(I83:K83)</f>
        <v>2021883</v>
      </c>
      <c r="I83" s="284">
        <v>0</v>
      </c>
      <c r="J83" s="256" t="s">
        <v>183</v>
      </c>
      <c r="K83" s="243">
        <v>2021883</v>
      </c>
      <c r="L83" s="415">
        <f>SUM(D83-H83)</f>
        <v>0</v>
      </c>
      <c r="M83" s="202" t="s">
        <v>163</v>
      </c>
      <c r="N83" s="37">
        <f>SUM(N84:N84)</f>
        <v>2021883</v>
      </c>
      <c r="O83" s="70"/>
    </row>
    <row r="84" spans="1:28" ht="15" customHeight="1">
      <c r="A84" s="526"/>
      <c r="B84" s="526"/>
      <c r="C84" s="488"/>
      <c r="D84" s="111"/>
      <c r="E84" s="46"/>
      <c r="F84" s="257"/>
      <c r="G84" s="36"/>
      <c r="H84" s="278"/>
      <c r="I84" s="260"/>
      <c r="J84" s="257"/>
      <c r="K84" s="250"/>
      <c r="L84" s="414"/>
      <c r="M84" s="407" t="s">
        <v>272</v>
      </c>
      <c r="N84" s="75">
        <v>2021883</v>
      </c>
      <c r="O84" s="70"/>
    </row>
    <row r="85" spans="1:28" ht="15" customHeight="1">
      <c r="A85" s="526"/>
      <c r="B85" s="526"/>
      <c r="C85" s="486" t="s">
        <v>62</v>
      </c>
      <c r="D85" s="116">
        <f>SUM(E85+F85+G85)</f>
        <v>500000</v>
      </c>
      <c r="E85" s="74">
        <v>0</v>
      </c>
      <c r="F85" s="258"/>
      <c r="G85" s="39">
        <f>N85</f>
        <v>500000</v>
      </c>
      <c r="H85" s="279">
        <f>SUM(I85:K85)</f>
        <v>500000</v>
      </c>
      <c r="I85" s="264">
        <v>0</v>
      </c>
      <c r="J85" s="258">
        <v>0</v>
      </c>
      <c r="K85" s="255">
        <v>500000</v>
      </c>
      <c r="L85" s="415">
        <f>L83</f>
        <v>0</v>
      </c>
      <c r="M85" s="202" t="s">
        <v>164</v>
      </c>
      <c r="N85" s="37">
        <f>SUM(N86:N86)</f>
        <v>500000</v>
      </c>
      <c r="O85" s="70"/>
    </row>
    <row r="86" spans="1:28" ht="15" customHeight="1">
      <c r="A86" s="526"/>
      <c r="B86" s="526"/>
      <c r="C86" s="487"/>
      <c r="D86" s="110"/>
      <c r="E86" s="74"/>
      <c r="F86" s="258"/>
      <c r="G86" s="39"/>
      <c r="H86" s="278"/>
      <c r="I86" s="264"/>
      <c r="J86" s="258"/>
      <c r="K86" s="255"/>
      <c r="L86" s="418"/>
      <c r="M86" s="407" t="s">
        <v>240</v>
      </c>
      <c r="N86" s="75">
        <v>500000</v>
      </c>
      <c r="O86" s="70"/>
    </row>
    <row r="87" spans="1:28" s="32" customFormat="1" ht="15" customHeight="1">
      <c r="A87" s="525" t="s">
        <v>13</v>
      </c>
      <c r="B87" s="534" t="s">
        <v>14</v>
      </c>
      <c r="C87" s="535"/>
      <c r="D87" s="338">
        <f>SUM(E87:G87)</f>
        <v>450000</v>
      </c>
      <c r="E87" s="185">
        <f>SUM(E88:E90)</f>
        <v>0</v>
      </c>
      <c r="F87" s="273">
        <f>SUM(F88:F90)</f>
        <v>0</v>
      </c>
      <c r="G87" s="185">
        <f>SUM(G88:G90)</f>
        <v>450000</v>
      </c>
      <c r="H87" s="339">
        <f>SUM(I87:K87)</f>
        <v>450000</v>
      </c>
      <c r="I87" s="334">
        <v>0</v>
      </c>
      <c r="J87" s="334">
        <v>0</v>
      </c>
      <c r="K87" s="273">
        <f>SUM(K88:K90)</f>
        <v>450000</v>
      </c>
      <c r="L87" s="410">
        <f>SUM(D87-H87)</f>
        <v>0</v>
      </c>
      <c r="M87" s="167"/>
      <c r="N87" s="179">
        <f>N88</f>
        <v>450000</v>
      </c>
      <c r="O87" s="64"/>
      <c r="P87" s="92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</row>
    <row r="88" spans="1:28" ht="15" customHeight="1">
      <c r="A88" s="526"/>
      <c r="B88" s="525" t="s">
        <v>195</v>
      </c>
      <c r="C88" s="536" t="s">
        <v>155</v>
      </c>
      <c r="D88" s="279">
        <f>SUM(E88+F88+G88)</f>
        <v>450000</v>
      </c>
      <c r="E88" s="284">
        <v>0</v>
      </c>
      <c r="F88" s="256">
        <v>0</v>
      </c>
      <c r="G88" s="243">
        <f>N88</f>
        <v>450000</v>
      </c>
      <c r="H88" s="279">
        <f>SUM(I88:K88)</f>
        <v>450000</v>
      </c>
      <c r="I88" s="284" t="s">
        <v>130</v>
      </c>
      <c r="J88" s="335">
        <v>0</v>
      </c>
      <c r="K88" s="243">
        <v>450000</v>
      </c>
      <c r="L88" s="415">
        <f>SUM(D88-H88)</f>
        <v>0</v>
      </c>
      <c r="M88" s="202" t="s">
        <v>206</v>
      </c>
      <c r="N88" s="408">
        <f>SUM(N89:N90)</f>
        <v>450000</v>
      </c>
      <c r="O88" s="70"/>
    </row>
    <row r="89" spans="1:28" ht="15" customHeight="1">
      <c r="A89" s="526"/>
      <c r="B89" s="526"/>
      <c r="C89" s="537"/>
      <c r="D89" s="277"/>
      <c r="E89" s="264"/>
      <c r="F89" s="258"/>
      <c r="G89" s="255"/>
      <c r="H89" s="277"/>
      <c r="I89" s="264"/>
      <c r="J89" s="336"/>
      <c r="K89" s="255"/>
      <c r="L89" s="413"/>
      <c r="M89" s="219" t="s">
        <v>273</v>
      </c>
      <c r="N89" s="175">
        <v>450000</v>
      </c>
      <c r="O89" s="70"/>
    </row>
    <row r="90" spans="1:28" ht="15" customHeight="1">
      <c r="A90" s="527"/>
      <c r="B90" s="527"/>
      <c r="C90" s="538"/>
      <c r="D90" s="278"/>
      <c r="E90" s="260"/>
      <c r="F90" s="292"/>
      <c r="G90" s="250"/>
      <c r="H90" s="278"/>
      <c r="I90" s="260"/>
      <c r="J90" s="16"/>
      <c r="K90" s="250"/>
      <c r="L90" s="418"/>
      <c r="M90" s="182"/>
      <c r="N90" s="203"/>
      <c r="O90" s="70"/>
    </row>
    <row r="91" spans="1:28" s="32" customFormat="1" ht="15" customHeight="1">
      <c r="A91" s="526" t="s">
        <v>19</v>
      </c>
      <c r="B91" s="540" t="s">
        <v>14</v>
      </c>
      <c r="C91" s="540"/>
      <c r="D91" s="339">
        <f>SUM(E91:G91)</f>
        <v>0</v>
      </c>
      <c r="E91" s="145">
        <f>SUM(E92:E94)</f>
        <v>0</v>
      </c>
      <c r="F91" s="288">
        <f t="shared" ref="F91" si="3">SUM(F92:F94)</f>
        <v>0</v>
      </c>
      <c r="G91" s="145">
        <f>N91</f>
        <v>0</v>
      </c>
      <c r="H91" s="339">
        <f>SUM(I91:K91)</f>
        <v>0</v>
      </c>
      <c r="I91" s="288" t="s">
        <v>130</v>
      </c>
      <c r="J91" s="288" t="s">
        <v>131</v>
      </c>
      <c r="K91" s="288" t="s">
        <v>129</v>
      </c>
      <c r="L91" s="420"/>
      <c r="M91" s="144"/>
      <c r="N91" s="143">
        <f>SUM(N92)</f>
        <v>0</v>
      </c>
      <c r="O91" s="64"/>
      <c r="P91" s="92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</row>
    <row r="92" spans="1:28" s="32" customFormat="1" ht="15" customHeight="1">
      <c r="A92" s="526"/>
      <c r="B92" s="525" t="s">
        <v>22</v>
      </c>
      <c r="C92" s="493" t="s">
        <v>156</v>
      </c>
      <c r="D92" s="116">
        <f>SUM(E92+F92+G92)</f>
        <v>0</v>
      </c>
      <c r="E92" s="76">
        <v>0</v>
      </c>
      <c r="F92" s="266">
        <v>0</v>
      </c>
      <c r="G92" s="85">
        <f>N92</f>
        <v>0</v>
      </c>
      <c r="H92" s="277" t="s">
        <v>128</v>
      </c>
      <c r="I92" s="265" t="s">
        <v>126</v>
      </c>
      <c r="J92" s="266" t="s">
        <v>127</v>
      </c>
      <c r="K92" s="269" t="s">
        <v>129</v>
      </c>
      <c r="L92" s="419"/>
      <c r="M92" s="204" t="s">
        <v>210</v>
      </c>
      <c r="N92" s="83"/>
      <c r="O92" s="64"/>
      <c r="P92" s="92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</row>
    <row r="93" spans="1:28" s="32" customFormat="1" ht="15" customHeight="1">
      <c r="A93" s="526"/>
      <c r="B93" s="526"/>
      <c r="C93" s="499"/>
      <c r="D93" s="110"/>
      <c r="E93" s="79"/>
      <c r="F93" s="268"/>
      <c r="G93" s="86"/>
      <c r="H93" s="277"/>
      <c r="I93" s="267"/>
      <c r="J93" s="268"/>
      <c r="K93" s="270"/>
      <c r="L93" s="421"/>
      <c r="M93" s="80"/>
      <c r="N93" s="81"/>
      <c r="O93" s="64"/>
      <c r="P93" s="92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</row>
    <row r="94" spans="1:28" ht="10.5" customHeight="1">
      <c r="A94" s="526"/>
      <c r="B94" s="526"/>
      <c r="C94" s="138"/>
      <c r="D94" s="139"/>
      <c r="E94" s="38"/>
      <c r="F94" s="257"/>
      <c r="G94" s="38"/>
      <c r="H94" s="278"/>
      <c r="I94" s="254"/>
      <c r="J94" s="257"/>
      <c r="K94" s="254"/>
      <c r="L94" s="414"/>
      <c r="M94" s="77"/>
      <c r="N94" s="78"/>
      <c r="O94" s="71"/>
    </row>
    <row r="95" spans="1:28" s="32" customFormat="1" ht="15" customHeight="1">
      <c r="A95" s="525" t="s">
        <v>29</v>
      </c>
      <c r="B95" s="528" t="s">
        <v>14</v>
      </c>
      <c r="C95" s="528"/>
      <c r="D95" s="338">
        <f>SUM(E95:G95)</f>
        <v>0</v>
      </c>
      <c r="E95" s="51">
        <f t="shared" ref="E95:G95" si="4">SUM(E96:E97)</f>
        <v>0</v>
      </c>
      <c r="F95" s="263">
        <f t="shared" si="4"/>
        <v>0</v>
      </c>
      <c r="G95" s="51">
        <f t="shared" si="4"/>
        <v>0</v>
      </c>
      <c r="H95" s="276">
        <v>0</v>
      </c>
      <c r="I95" s="263" t="s">
        <v>130</v>
      </c>
      <c r="J95" s="263" t="s">
        <v>131</v>
      </c>
      <c r="K95" s="263">
        <f>SUM(K96:K97)</f>
        <v>0</v>
      </c>
      <c r="L95" s="410"/>
      <c r="M95" s="57"/>
      <c r="N95" s="82">
        <f>SUM(N96:N96)</f>
        <v>0</v>
      </c>
      <c r="O95" s="64"/>
      <c r="P95" s="92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</row>
    <row r="96" spans="1:28" ht="18" customHeight="1">
      <c r="A96" s="526"/>
      <c r="B96" s="525" t="s">
        <v>154</v>
      </c>
      <c r="C96" s="45">
        <v>511</v>
      </c>
      <c r="D96" s="116">
        <f>SUM(E96+F96+G96)</f>
        <v>0</v>
      </c>
      <c r="E96" s="134">
        <v>0</v>
      </c>
      <c r="F96" s="256">
        <v>0</v>
      </c>
      <c r="G96" s="134">
        <f>N96</f>
        <v>0</v>
      </c>
      <c r="H96" s="186">
        <v>0</v>
      </c>
      <c r="I96" s="283">
        <v>0</v>
      </c>
      <c r="J96" s="256">
        <v>0</v>
      </c>
      <c r="K96" s="283">
        <v>0</v>
      </c>
      <c r="L96" s="415">
        <f>SUM(D96-H96)</f>
        <v>0</v>
      </c>
      <c r="M96" s="42" t="s">
        <v>210</v>
      </c>
      <c r="N96" s="34">
        <v>0</v>
      </c>
      <c r="O96" s="66"/>
    </row>
    <row r="97" spans="1:28" ht="15.75" customHeight="1">
      <c r="A97" s="527"/>
      <c r="B97" s="527"/>
      <c r="C97" s="160" t="s">
        <v>33</v>
      </c>
      <c r="D97" s="117"/>
      <c r="E97" s="103"/>
      <c r="F97" s="257"/>
      <c r="G97" s="36"/>
      <c r="H97" s="281"/>
      <c r="I97" s="274"/>
      <c r="J97" s="257"/>
      <c r="K97" s="250"/>
      <c r="L97" s="414"/>
      <c r="M97" s="208"/>
      <c r="N97" s="88">
        <v>0</v>
      </c>
      <c r="O97" s="67"/>
    </row>
    <row r="98" spans="1:28" s="32" customFormat="1" ht="15" customHeight="1">
      <c r="A98" s="525" t="s">
        <v>28</v>
      </c>
      <c r="B98" s="528" t="s">
        <v>14</v>
      </c>
      <c r="C98" s="529"/>
      <c r="D98" s="107">
        <f t="shared" ref="D98:G98" si="5">SUM(D99:D101)</f>
        <v>0</v>
      </c>
      <c r="E98" s="87">
        <f t="shared" si="5"/>
        <v>0</v>
      </c>
      <c r="F98" s="271">
        <f t="shared" si="5"/>
        <v>0</v>
      </c>
      <c r="G98" s="87">
        <f t="shared" si="5"/>
        <v>0</v>
      </c>
      <c r="H98" s="276" t="s">
        <v>133</v>
      </c>
      <c r="I98" s="271" t="s">
        <v>130</v>
      </c>
      <c r="J98" s="271" t="s">
        <v>131</v>
      </c>
      <c r="K98" s="271" t="s">
        <v>129</v>
      </c>
      <c r="L98" s="410"/>
      <c r="M98" s="58"/>
      <c r="N98" s="82">
        <f>SUM(N99)</f>
        <v>0</v>
      </c>
      <c r="O98" s="64"/>
      <c r="P98" s="92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</row>
    <row r="99" spans="1:28" ht="15" customHeight="1">
      <c r="A99" s="526"/>
      <c r="B99" s="525" t="s">
        <v>51</v>
      </c>
      <c r="C99" s="141">
        <v>611</v>
      </c>
      <c r="D99" s="116">
        <f>SUM(G99)</f>
        <v>0</v>
      </c>
      <c r="E99" s="134">
        <v>0</v>
      </c>
      <c r="F99" s="248">
        <v>0</v>
      </c>
      <c r="G99" s="134">
        <v>0</v>
      </c>
      <c r="H99" s="277" t="s">
        <v>128</v>
      </c>
      <c r="I99" s="283" t="s">
        <v>130</v>
      </c>
      <c r="J99" s="248" t="s">
        <v>131</v>
      </c>
      <c r="K99" s="283" t="s">
        <v>129</v>
      </c>
      <c r="L99" s="415"/>
      <c r="M99" s="21" t="s">
        <v>210</v>
      </c>
      <c r="N99" s="349">
        <f>SUM(N100:N101)</f>
        <v>0</v>
      </c>
      <c r="O99" s="65"/>
    </row>
    <row r="100" spans="1:28" ht="15" customHeight="1">
      <c r="A100" s="526"/>
      <c r="B100" s="526"/>
      <c r="C100" s="340" t="s">
        <v>46</v>
      </c>
      <c r="D100" s="110"/>
      <c r="E100" s="22"/>
      <c r="F100" s="252"/>
      <c r="G100" s="22"/>
      <c r="H100" s="277"/>
      <c r="I100" s="247"/>
      <c r="J100" s="252"/>
      <c r="K100" s="247"/>
      <c r="L100" s="413"/>
      <c r="M100" s="80" t="s">
        <v>120</v>
      </c>
      <c r="N100" s="350">
        <v>0</v>
      </c>
      <c r="O100" s="69"/>
    </row>
    <row r="101" spans="1:28" ht="15" customHeight="1">
      <c r="A101" s="526"/>
      <c r="B101" s="526"/>
      <c r="C101" s="43" t="s">
        <v>45</v>
      </c>
      <c r="D101" s="118"/>
      <c r="E101" s="23"/>
      <c r="F101" s="332"/>
      <c r="G101" s="23"/>
      <c r="H101" s="282"/>
      <c r="I101" s="249"/>
      <c r="J101" s="259"/>
      <c r="K101" s="249"/>
      <c r="L101" s="414"/>
      <c r="M101" s="23"/>
      <c r="N101" s="44"/>
      <c r="O101" s="72"/>
    </row>
    <row r="102" spans="1:28" ht="15" customHeight="1">
      <c r="A102" s="525" t="s">
        <v>52</v>
      </c>
      <c r="B102" s="528" t="s">
        <v>14</v>
      </c>
      <c r="C102" s="529"/>
      <c r="D102" s="339">
        <f>SUM(E102:G102)</f>
        <v>4004537</v>
      </c>
      <c r="E102" s="87">
        <f>SUM(E103:E105)</f>
        <v>0</v>
      </c>
      <c r="F102" s="271">
        <f t="shared" ref="F102:G102" si="6">SUM(F103:F105)</f>
        <v>0</v>
      </c>
      <c r="G102" s="87">
        <f t="shared" si="6"/>
        <v>4004537</v>
      </c>
      <c r="H102" s="339">
        <f>SUM(I102:K102)</f>
        <v>2040000</v>
      </c>
      <c r="I102" s="271" t="s">
        <v>130</v>
      </c>
      <c r="J102" s="271" t="s">
        <v>131</v>
      </c>
      <c r="K102" s="271">
        <f>SUM(K103:K105)</f>
        <v>2040000</v>
      </c>
      <c r="L102" s="410">
        <f>SUM(D102-H102)</f>
        <v>1964537</v>
      </c>
      <c r="M102" s="58"/>
      <c r="N102" s="82">
        <f>SUM(N103,N110)</f>
        <v>4004537</v>
      </c>
      <c r="O102" s="72"/>
    </row>
    <row r="103" spans="1:28" s="92" customFormat="1" ht="15" customHeight="1">
      <c r="A103" s="526"/>
      <c r="B103" s="525" t="s">
        <v>53</v>
      </c>
      <c r="C103" s="532" t="s">
        <v>54</v>
      </c>
      <c r="D103" s="116">
        <f>SUM(E103+F103+G103)</f>
        <v>4004537</v>
      </c>
      <c r="E103" s="134">
        <v>0</v>
      </c>
      <c r="F103" s="248">
        <v>0</v>
      </c>
      <c r="G103" s="134">
        <f>N103</f>
        <v>4004537</v>
      </c>
      <c r="H103" s="280">
        <f>SUM(I103:K103)</f>
        <v>2040000</v>
      </c>
      <c r="I103" s="283" t="s">
        <v>130</v>
      </c>
      <c r="J103" s="248" t="s">
        <v>131</v>
      </c>
      <c r="K103" s="283">
        <v>2040000</v>
      </c>
      <c r="L103" s="419">
        <f>D103-H103</f>
        <v>1964537</v>
      </c>
      <c r="M103" s="95" t="s">
        <v>140</v>
      </c>
      <c r="N103" s="349">
        <f>SUM(N104:N105)</f>
        <v>4004537</v>
      </c>
      <c r="O103" s="69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</row>
    <row r="104" spans="1:28" s="207" customFormat="1" ht="15" customHeight="1">
      <c r="A104" s="526"/>
      <c r="B104" s="526"/>
      <c r="C104" s="539"/>
      <c r="D104" s="280"/>
      <c r="E104" s="247"/>
      <c r="F104" s="252"/>
      <c r="G104" s="247"/>
      <c r="H104" s="280"/>
      <c r="I104" s="247"/>
      <c r="J104" s="252"/>
      <c r="K104" s="247"/>
      <c r="L104" s="422"/>
      <c r="M104" s="451" t="s">
        <v>234</v>
      </c>
      <c r="N104" s="350">
        <v>4004537</v>
      </c>
      <c r="O104" s="69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</row>
    <row r="105" spans="1:28" s="92" customFormat="1" ht="15" customHeight="1">
      <c r="A105" s="527"/>
      <c r="B105" s="527"/>
      <c r="C105" s="533"/>
      <c r="D105" s="118"/>
      <c r="E105" s="23"/>
      <c r="F105" s="332"/>
      <c r="G105" s="23"/>
      <c r="H105" s="282"/>
      <c r="I105" s="249"/>
      <c r="J105" s="259"/>
      <c r="K105" s="249"/>
      <c r="L105" s="414"/>
      <c r="M105" s="462" t="s">
        <v>274</v>
      </c>
      <c r="N105" s="337">
        <v>0</v>
      </c>
      <c r="O105" s="71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</row>
    <row r="106" spans="1:28" s="92" customFormat="1" ht="15" customHeight="1">
      <c r="A106" s="525" t="s">
        <v>112</v>
      </c>
      <c r="B106" s="528" t="s">
        <v>14</v>
      </c>
      <c r="C106" s="529"/>
      <c r="D106" s="338">
        <f>SUM(E106:G106)</f>
        <v>5353</v>
      </c>
      <c r="E106" s="87">
        <f>SUM(E107:E108)</f>
        <v>5353</v>
      </c>
      <c r="F106" s="271">
        <f t="shared" ref="F106:G106" si="7">SUM(F107:F108)</f>
        <v>0</v>
      </c>
      <c r="G106" s="87">
        <f t="shared" si="7"/>
        <v>0</v>
      </c>
      <c r="H106" s="338">
        <f>SUM(I106:K106)</f>
        <v>5248</v>
      </c>
      <c r="I106" s="271">
        <f>SUM(I107)</f>
        <v>5248</v>
      </c>
      <c r="J106" s="271" t="s">
        <v>131</v>
      </c>
      <c r="K106" s="271" t="s">
        <v>129</v>
      </c>
      <c r="L106" s="410">
        <v>4718</v>
      </c>
      <c r="M106" s="450"/>
      <c r="N106" s="179">
        <f>SUM(N107,N113)</f>
        <v>5353</v>
      </c>
      <c r="O106" s="72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</row>
    <row r="107" spans="1:28" s="92" customFormat="1" ht="15" customHeight="1">
      <c r="A107" s="526"/>
      <c r="B107" s="530" t="s">
        <v>113</v>
      </c>
      <c r="C107" s="532" t="s">
        <v>114</v>
      </c>
      <c r="D107" s="191">
        <f>SUM(E107+F107+G107)</f>
        <v>5353</v>
      </c>
      <c r="E107" s="209">
        <f>N108</f>
        <v>5353</v>
      </c>
      <c r="F107" s="248">
        <v>0</v>
      </c>
      <c r="G107" s="209">
        <v>0</v>
      </c>
      <c r="H107" s="277">
        <f>SUM(I107:K107)</f>
        <v>5248</v>
      </c>
      <c r="I107" s="283">
        <v>5248</v>
      </c>
      <c r="J107" s="248" t="s">
        <v>131</v>
      </c>
      <c r="K107" s="283"/>
      <c r="L107" s="419">
        <f>D107-H107</f>
        <v>105</v>
      </c>
      <c r="M107" s="95" t="s">
        <v>207</v>
      </c>
      <c r="N107" s="349">
        <f>SUM(N108)</f>
        <v>5353</v>
      </c>
      <c r="O107" s="69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</row>
    <row r="108" spans="1:28" s="92" customFormat="1" ht="20.25" customHeight="1">
      <c r="A108" s="527"/>
      <c r="B108" s="531"/>
      <c r="C108" s="533"/>
      <c r="D108" s="118"/>
      <c r="E108" s="23" t="s">
        <v>262</v>
      </c>
      <c r="F108" s="332"/>
      <c r="G108" s="23"/>
      <c r="H108" s="282"/>
      <c r="I108" s="249"/>
      <c r="J108" s="259"/>
      <c r="K108" s="249"/>
      <c r="L108" s="241"/>
      <c r="M108" s="409" t="s">
        <v>228</v>
      </c>
      <c r="N108" s="337">
        <v>5353</v>
      </c>
      <c r="O108" s="71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</row>
    <row r="109" spans="1:28" s="92" customFormat="1">
      <c r="A109" s="28"/>
      <c r="B109" s="28"/>
      <c r="C109" s="28"/>
      <c r="D109" s="28"/>
      <c r="E109" s="28"/>
      <c r="F109" s="323"/>
      <c r="G109" s="28"/>
      <c r="H109" s="28"/>
      <c r="I109" s="28"/>
      <c r="J109" s="29"/>
      <c r="K109" s="28"/>
      <c r="L109" s="28"/>
      <c r="M109" s="96"/>
      <c r="N109" s="30"/>
      <c r="O109" s="59"/>
      <c r="Q109" s="73"/>
      <c r="R109" s="73"/>
      <c r="S109" s="73"/>
      <c r="T109" s="73"/>
      <c r="U109" s="73"/>
      <c r="V109" s="73"/>
      <c r="W109" s="73"/>
      <c r="X109" s="73"/>
      <c r="Y109" s="73"/>
      <c r="Z109" s="73"/>
      <c r="AA109" s="73"/>
      <c r="AB109" s="73"/>
    </row>
    <row r="114" spans="13:13">
      <c r="M114" s="28" t="s">
        <v>193</v>
      </c>
    </row>
  </sheetData>
  <mergeCells count="77">
    <mergeCell ref="N35:N36"/>
    <mergeCell ref="L35:L36"/>
    <mergeCell ref="K35:K36"/>
    <mergeCell ref="J35:J36"/>
    <mergeCell ref="D35:D36"/>
    <mergeCell ref="I35:I36"/>
    <mergeCell ref="H35:H36"/>
    <mergeCell ref="G35:G36"/>
    <mergeCell ref="F35:F36"/>
    <mergeCell ref="E35:E36"/>
    <mergeCell ref="E24:E25"/>
    <mergeCell ref="C60:C61"/>
    <mergeCell ref="M5:N5"/>
    <mergeCell ref="A6:C6"/>
    <mergeCell ref="D6:D7"/>
    <mergeCell ref="E6:G6"/>
    <mergeCell ref="H6:H7"/>
    <mergeCell ref="I6:K6"/>
    <mergeCell ref="L6:L7"/>
    <mergeCell ref="M6:N7"/>
    <mergeCell ref="L24:L25"/>
    <mergeCell ref="F24:F25"/>
    <mergeCell ref="G24:G25"/>
    <mergeCell ref="D24:D25"/>
    <mergeCell ref="C37:C38"/>
    <mergeCell ref="M57:M59"/>
    <mergeCell ref="M62:M63"/>
    <mergeCell ref="A1:G1"/>
    <mergeCell ref="A3:G4"/>
    <mergeCell ref="A8:C8"/>
    <mergeCell ref="A9:A53"/>
    <mergeCell ref="B9:C9"/>
    <mergeCell ref="C24:C25"/>
    <mergeCell ref="B40:C40"/>
    <mergeCell ref="B41:B63"/>
    <mergeCell ref="C44:C47"/>
    <mergeCell ref="C35:C36"/>
    <mergeCell ref="B10:B30"/>
    <mergeCell ref="C48:C53"/>
    <mergeCell ref="C41:C42"/>
    <mergeCell ref="B31:C31"/>
    <mergeCell ref="B32:B39"/>
    <mergeCell ref="A75:A86"/>
    <mergeCell ref="B75:C75"/>
    <mergeCell ref="B76:B86"/>
    <mergeCell ref="A64:A74"/>
    <mergeCell ref="B64:C64"/>
    <mergeCell ref="B65:B74"/>
    <mergeCell ref="C69:C72"/>
    <mergeCell ref="C73:C74"/>
    <mergeCell ref="B88:B90"/>
    <mergeCell ref="C88:C90"/>
    <mergeCell ref="B103:B105"/>
    <mergeCell ref="C103:C105"/>
    <mergeCell ref="A91:A94"/>
    <mergeCell ref="B91:C91"/>
    <mergeCell ref="B92:B94"/>
    <mergeCell ref="C92:C93"/>
    <mergeCell ref="A95:A97"/>
    <mergeCell ref="B95:C95"/>
    <mergeCell ref="B96:B97"/>
    <mergeCell ref="A106:A108"/>
    <mergeCell ref="B106:C106"/>
    <mergeCell ref="B107:B108"/>
    <mergeCell ref="C107:C108"/>
    <mergeCell ref="C65:C68"/>
    <mergeCell ref="C76:C78"/>
    <mergeCell ref="C79:C82"/>
    <mergeCell ref="C83:C84"/>
    <mergeCell ref="C85:C86"/>
    <mergeCell ref="A98:A101"/>
    <mergeCell ref="B98:C98"/>
    <mergeCell ref="B99:B101"/>
    <mergeCell ref="A102:A105"/>
    <mergeCell ref="B102:C102"/>
    <mergeCell ref="A87:A90"/>
    <mergeCell ref="B87:C87"/>
  </mergeCells>
  <phoneticPr fontId="2" type="noConversion"/>
  <printOptions horizontalCentered="1"/>
  <pageMargins left="0.15748031496062992" right="0.15748031496062992" top="0.27559055118110237" bottom="0.23622047244094491" header="0.23622047244094491" footer="0.19685039370078741"/>
  <pageSetup paperSize="9" scale="66" fitToHeight="0" orientation="landscape" r:id="rId1"/>
  <headerFooter alignWithMargins="0"/>
  <rowBreaks count="2" manualBreakCount="2">
    <brk id="39" max="13" man="1"/>
    <brk id="8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예산총칙</vt:lpstr>
      <vt:lpstr>세입세출총괄표</vt:lpstr>
      <vt:lpstr>20201년당초추경 세입</vt:lpstr>
      <vt:lpstr>2021년당초추경 세출</vt:lpstr>
      <vt:lpstr>'20201년당초추경 세입'!Print_Area</vt:lpstr>
      <vt:lpstr>'2021년당초추경 세출'!Print_Area</vt:lpstr>
      <vt:lpstr>세입세출총괄표!Print_Area</vt:lpstr>
      <vt:lpstr>'2021년당초추경 세출'!Print_Titles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2019-09-20T01:29:59Z</dcterms:created>
  <dcterms:modified xsi:type="dcterms:W3CDTF">2020-12-21T06:11:56Z</dcterms:modified>
</cp:coreProperties>
</file>