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중앙\Desktop\2022년 예산\발송용\VIP재가노인복지센터\"/>
    </mc:Choice>
  </mc:AlternateContent>
  <bookViews>
    <workbookView xWindow="32760" yWindow="60" windowWidth="19200" windowHeight="12075" tabRatio="761" firstSheet="2" activeTab="2"/>
  </bookViews>
  <sheets>
    <sheet name="기초자료" sheetId="13" state="hidden" r:id="rId1"/>
    <sheet name="보수일람표" sheetId="14" state="hidden" r:id="rId2"/>
    <sheet name="총괄" sheetId="12" r:id="rId3"/>
    <sheet name="세입안(산출내역)2022" sheetId="10" r:id="rId4"/>
    <sheet name="세출안(산출내역)2022" sheetId="11" r:id="rId5"/>
  </sheets>
  <definedNames>
    <definedName name="_xlnm.Print_Area" localSheetId="3">'세입안(산출내역)2022'!$A$1:$O$55</definedName>
    <definedName name="_xlnm.Print_Area" localSheetId="4">'세출안(산출내역)2022'!$A$1:$O$68</definedName>
    <definedName name="_xlnm.Print_Titles" localSheetId="3">'세입안(산출내역)2022'!$1:$3</definedName>
    <definedName name="_xlnm.Print_Titles" localSheetId="4">'세출안(산출내역)2022'!$1:$4</definedName>
    <definedName name="요양보호사1급">기초자료!$V$3:$V$18</definedName>
    <definedName name="직종">기초자료!$V$3:$V$17</definedName>
  </definedNames>
  <calcPr calcId="152511" fullCalcOnLoad="1"/>
</workbook>
</file>

<file path=xl/calcChain.xml><?xml version="1.0" encoding="utf-8"?>
<calcChain xmlns="http://schemas.openxmlformats.org/spreadsheetml/2006/main">
  <c r="K10" i="14" l="1"/>
  <c r="I18" i="14"/>
  <c r="I22" i="14"/>
  <c r="I26" i="14"/>
  <c r="I30" i="14"/>
  <c r="I34" i="14"/>
  <c r="I38" i="14"/>
  <c r="I42" i="14"/>
  <c r="I46" i="14"/>
  <c r="I50" i="14"/>
  <c r="I54" i="14"/>
  <c r="I58" i="14"/>
  <c r="I62" i="14"/>
  <c r="I66" i="14"/>
  <c r="I70" i="14"/>
  <c r="I74" i="14"/>
  <c r="I78" i="14"/>
  <c r="I82" i="14"/>
  <c r="I86" i="14"/>
  <c r="I90" i="14"/>
  <c r="I94" i="14"/>
  <c r="I98" i="14"/>
  <c r="I102" i="14"/>
  <c r="I106" i="14"/>
  <c r="I110" i="14"/>
  <c r="I114" i="14"/>
  <c r="I118" i="14"/>
  <c r="I122" i="14"/>
  <c r="I126" i="14"/>
  <c r="I130" i="14"/>
  <c r="I134" i="14"/>
  <c r="I10" i="14"/>
  <c r="H109" i="14"/>
  <c r="K109" i="14" s="1"/>
  <c r="H115" i="14"/>
  <c r="K115" i="14" s="1"/>
  <c r="H119" i="14"/>
  <c r="K119" i="14" s="1"/>
  <c r="H123" i="14"/>
  <c r="H127" i="14"/>
  <c r="K127" i="14" s="1"/>
  <c r="H131" i="14"/>
  <c r="K131" i="14" s="1"/>
  <c r="H135" i="14"/>
  <c r="K135" i="14" s="1"/>
  <c r="F16" i="14"/>
  <c r="F20" i="14"/>
  <c r="F22" i="14"/>
  <c r="F24" i="14"/>
  <c r="F26" i="14"/>
  <c r="F28" i="14"/>
  <c r="F30" i="14"/>
  <c r="F32" i="14"/>
  <c r="F34" i="14"/>
  <c r="F36" i="14"/>
  <c r="F38" i="14"/>
  <c r="F40" i="14"/>
  <c r="F42" i="14"/>
  <c r="F44" i="14"/>
  <c r="F46" i="14"/>
  <c r="F48" i="14"/>
  <c r="F50" i="14"/>
  <c r="F52" i="14"/>
  <c r="F54" i="14"/>
  <c r="F56" i="14"/>
  <c r="F58" i="14"/>
  <c r="F60" i="14"/>
  <c r="F62" i="14"/>
  <c r="F64" i="14"/>
  <c r="F66" i="14"/>
  <c r="F68" i="14"/>
  <c r="F70" i="14"/>
  <c r="F72" i="14"/>
  <c r="F74" i="14"/>
  <c r="F76" i="14"/>
  <c r="F78" i="14"/>
  <c r="F80" i="14"/>
  <c r="F82" i="14"/>
  <c r="F84" i="14"/>
  <c r="F86" i="14"/>
  <c r="F88" i="14"/>
  <c r="F90" i="14"/>
  <c r="F92" i="14"/>
  <c r="F94" i="14"/>
  <c r="F96" i="14"/>
  <c r="F98" i="14"/>
  <c r="F100" i="14"/>
  <c r="F102" i="14"/>
  <c r="F104" i="14"/>
  <c r="F106" i="14"/>
  <c r="F108" i="14"/>
  <c r="F110" i="14"/>
  <c r="F112" i="14"/>
  <c r="F114" i="14"/>
  <c r="F116" i="14"/>
  <c r="F118" i="14"/>
  <c r="F120" i="14"/>
  <c r="F122" i="14"/>
  <c r="F124" i="14"/>
  <c r="F126" i="14"/>
  <c r="F128" i="14"/>
  <c r="F130" i="14"/>
  <c r="F132" i="14"/>
  <c r="F134" i="14"/>
  <c r="F136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59" i="14"/>
  <c r="G60" i="14"/>
  <c r="G61" i="14"/>
  <c r="G62" i="14"/>
  <c r="G63" i="14"/>
  <c r="G64" i="14"/>
  <c r="G65" i="14"/>
  <c r="G66" i="14"/>
  <c r="G67" i="14"/>
  <c r="G68" i="14"/>
  <c r="G69" i="14"/>
  <c r="G70" i="14"/>
  <c r="G71" i="14"/>
  <c r="G72" i="14"/>
  <c r="G73" i="14"/>
  <c r="G74" i="14"/>
  <c r="G75" i="14"/>
  <c r="G76" i="14"/>
  <c r="G77" i="14"/>
  <c r="G78" i="14"/>
  <c r="G79" i="14"/>
  <c r="G80" i="14"/>
  <c r="G81" i="14"/>
  <c r="G82" i="14"/>
  <c r="G83" i="14"/>
  <c r="G84" i="14"/>
  <c r="G85" i="14"/>
  <c r="G86" i="14"/>
  <c r="G87" i="14"/>
  <c r="G88" i="14"/>
  <c r="G89" i="14"/>
  <c r="G90" i="14"/>
  <c r="G91" i="14"/>
  <c r="G92" i="14"/>
  <c r="G93" i="14"/>
  <c r="G94" i="14"/>
  <c r="G95" i="14"/>
  <c r="G96" i="14"/>
  <c r="G97" i="14"/>
  <c r="G98" i="14"/>
  <c r="G99" i="14"/>
  <c r="G100" i="14"/>
  <c r="G101" i="14"/>
  <c r="G102" i="14"/>
  <c r="G103" i="14"/>
  <c r="G104" i="14"/>
  <c r="G105" i="14"/>
  <c r="G106" i="14"/>
  <c r="G107" i="14"/>
  <c r="G108" i="14"/>
  <c r="G109" i="14"/>
  <c r="G110" i="14"/>
  <c r="G111" i="14"/>
  <c r="G112" i="14"/>
  <c r="G113" i="14"/>
  <c r="G114" i="14"/>
  <c r="G115" i="14"/>
  <c r="G116" i="14"/>
  <c r="G117" i="14"/>
  <c r="G118" i="14"/>
  <c r="G119" i="14"/>
  <c r="G120" i="14"/>
  <c r="G121" i="14"/>
  <c r="G122" i="14"/>
  <c r="G123" i="14"/>
  <c r="G124" i="14"/>
  <c r="G125" i="14"/>
  <c r="G126" i="14"/>
  <c r="G127" i="14"/>
  <c r="G128" i="14"/>
  <c r="G129" i="14"/>
  <c r="G130" i="14"/>
  <c r="G131" i="14"/>
  <c r="G132" i="14"/>
  <c r="G133" i="14"/>
  <c r="G134" i="14"/>
  <c r="G135" i="14"/>
  <c r="G136" i="14"/>
  <c r="G137" i="14"/>
  <c r="C11" i="14"/>
  <c r="H11" i="14"/>
  <c r="K11" i="14" s="1"/>
  <c r="D11" i="14"/>
  <c r="C12" i="14"/>
  <c r="H12" i="14" s="1"/>
  <c r="K12" i="14" s="1"/>
  <c r="D12" i="14"/>
  <c r="F12" i="14" s="1"/>
  <c r="C13" i="14"/>
  <c r="H13" i="14"/>
  <c r="K13" i="14" s="1"/>
  <c r="D13" i="14"/>
  <c r="C14" i="14"/>
  <c r="H14" i="14" s="1"/>
  <c r="K14" i="14" s="1"/>
  <c r="D14" i="14"/>
  <c r="I14" i="14" s="1"/>
  <c r="C15" i="14"/>
  <c r="H15" i="14" s="1"/>
  <c r="D15" i="14"/>
  <c r="C16" i="14"/>
  <c r="H16" i="14"/>
  <c r="K16" i="14" s="1"/>
  <c r="D16" i="14"/>
  <c r="I16" i="14"/>
  <c r="L16" i="14" s="1"/>
  <c r="C17" i="14"/>
  <c r="H17" i="14"/>
  <c r="K17" i="14" s="1"/>
  <c r="D17" i="14"/>
  <c r="C18" i="14"/>
  <c r="H18" i="14" s="1"/>
  <c r="L18" i="14" s="1"/>
  <c r="D18" i="14"/>
  <c r="F18" i="14" s="1"/>
  <c r="C19" i="14"/>
  <c r="H19" i="14" s="1"/>
  <c r="D19" i="14"/>
  <c r="I19" i="14" s="1"/>
  <c r="C20" i="14"/>
  <c r="H20" i="14"/>
  <c r="K20" i="14" s="1"/>
  <c r="D20" i="14"/>
  <c r="C21" i="14"/>
  <c r="H21" i="14"/>
  <c r="D21" i="14"/>
  <c r="C22" i="14"/>
  <c r="H22" i="14"/>
  <c r="L22" i="14" s="1"/>
  <c r="D22" i="14"/>
  <c r="C23" i="14"/>
  <c r="H23" i="14"/>
  <c r="D23" i="14"/>
  <c r="C24" i="14"/>
  <c r="H24" i="14"/>
  <c r="D24" i="14"/>
  <c r="K24" i="14"/>
  <c r="C25" i="14"/>
  <c r="H25" i="14"/>
  <c r="K25" i="14" s="1"/>
  <c r="D25" i="14"/>
  <c r="C26" i="14"/>
  <c r="H26" i="14"/>
  <c r="K26" i="14" s="1"/>
  <c r="D26" i="14"/>
  <c r="C27" i="14"/>
  <c r="H27" i="14"/>
  <c r="L27" i="14" s="1"/>
  <c r="D27" i="14"/>
  <c r="C28" i="14"/>
  <c r="H28" i="14"/>
  <c r="K28" i="14" s="1"/>
  <c r="D28" i="14"/>
  <c r="C29" i="14"/>
  <c r="H29" i="14"/>
  <c r="K29" i="14" s="1"/>
  <c r="D29" i="14"/>
  <c r="C30" i="14"/>
  <c r="H30" i="14"/>
  <c r="K30" i="14" s="1"/>
  <c r="D30" i="14"/>
  <c r="C31" i="14"/>
  <c r="H31" i="14"/>
  <c r="K31" i="14" s="1"/>
  <c r="D31" i="14"/>
  <c r="C32" i="14"/>
  <c r="H32" i="14"/>
  <c r="D32" i="14"/>
  <c r="C33" i="14"/>
  <c r="H33" i="14"/>
  <c r="K33" i="14" s="1"/>
  <c r="D33" i="14"/>
  <c r="C34" i="14"/>
  <c r="H34" i="14"/>
  <c r="D34" i="14"/>
  <c r="K34" i="14"/>
  <c r="C35" i="14"/>
  <c r="H35" i="14"/>
  <c r="K35" i="14" s="1"/>
  <c r="D35" i="14"/>
  <c r="C36" i="14"/>
  <c r="H36" i="14"/>
  <c r="K36" i="14" s="1"/>
  <c r="D36" i="14"/>
  <c r="C37" i="14"/>
  <c r="H37" i="14"/>
  <c r="K37" i="14" s="1"/>
  <c r="D37" i="14"/>
  <c r="C38" i="14"/>
  <c r="H38" i="14"/>
  <c r="L38" i="14" s="1"/>
  <c r="D38" i="14"/>
  <c r="C39" i="14"/>
  <c r="H39" i="14"/>
  <c r="K39" i="14" s="1"/>
  <c r="D39" i="14"/>
  <c r="C40" i="14"/>
  <c r="H40" i="14"/>
  <c r="K40" i="14" s="1"/>
  <c r="D40" i="14"/>
  <c r="C41" i="14"/>
  <c r="H41" i="14"/>
  <c r="K41" i="14" s="1"/>
  <c r="D41" i="14"/>
  <c r="C42" i="14"/>
  <c r="H42" i="14"/>
  <c r="D42" i="14"/>
  <c r="K42" i="14"/>
  <c r="C43" i="14"/>
  <c r="H43" i="14"/>
  <c r="K43" i="14" s="1"/>
  <c r="D43" i="14"/>
  <c r="C44" i="14"/>
  <c r="H44" i="14"/>
  <c r="K44" i="14" s="1"/>
  <c r="D44" i="14"/>
  <c r="C45" i="14"/>
  <c r="H45" i="14"/>
  <c r="K45" i="14" s="1"/>
  <c r="D45" i="14"/>
  <c r="C46" i="14"/>
  <c r="H46" i="14"/>
  <c r="K46" i="14" s="1"/>
  <c r="D46" i="14"/>
  <c r="C47" i="14"/>
  <c r="H47" i="14"/>
  <c r="K47" i="14" s="1"/>
  <c r="D47" i="14"/>
  <c r="C48" i="14"/>
  <c r="H48" i="14"/>
  <c r="K48" i="14" s="1"/>
  <c r="D48" i="14"/>
  <c r="C49" i="14"/>
  <c r="H49" i="14"/>
  <c r="K49" i="14" s="1"/>
  <c r="D49" i="14"/>
  <c r="C50" i="14"/>
  <c r="H50" i="14"/>
  <c r="D50" i="14"/>
  <c r="K50" i="14"/>
  <c r="C51" i="14"/>
  <c r="H51" i="14"/>
  <c r="D51" i="14"/>
  <c r="C52" i="14"/>
  <c r="H52" i="14"/>
  <c r="K52" i="14" s="1"/>
  <c r="D52" i="14"/>
  <c r="C53" i="14"/>
  <c r="H53" i="14"/>
  <c r="K53" i="14" s="1"/>
  <c r="D53" i="14"/>
  <c r="C54" i="14"/>
  <c r="H54" i="14"/>
  <c r="K54" i="14" s="1"/>
  <c r="D54" i="14"/>
  <c r="C55" i="14"/>
  <c r="H55" i="14"/>
  <c r="D55" i="14"/>
  <c r="C56" i="14"/>
  <c r="H56" i="14"/>
  <c r="K56" i="14" s="1"/>
  <c r="D56" i="14"/>
  <c r="C57" i="14"/>
  <c r="H57" i="14"/>
  <c r="K57" i="14" s="1"/>
  <c r="D57" i="14"/>
  <c r="C58" i="14"/>
  <c r="H58" i="14"/>
  <c r="D58" i="14"/>
  <c r="K58" i="14"/>
  <c r="C59" i="14"/>
  <c r="H59" i="14"/>
  <c r="L59" i="14" s="1"/>
  <c r="D59" i="14"/>
  <c r="C60" i="14"/>
  <c r="H60" i="14"/>
  <c r="K60" i="14" s="1"/>
  <c r="D60" i="14"/>
  <c r="C61" i="14"/>
  <c r="H61" i="14"/>
  <c r="K61" i="14" s="1"/>
  <c r="D61" i="14"/>
  <c r="C62" i="14"/>
  <c r="H62" i="14"/>
  <c r="L62" i="14" s="1"/>
  <c r="D62" i="14"/>
  <c r="C63" i="14"/>
  <c r="H63" i="14"/>
  <c r="K63" i="14" s="1"/>
  <c r="D63" i="14"/>
  <c r="C64" i="14"/>
  <c r="H64" i="14"/>
  <c r="K64" i="14" s="1"/>
  <c r="D64" i="14"/>
  <c r="C65" i="14"/>
  <c r="H65" i="14"/>
  <c r="K65" i="14" s="1"/>
  <c r="D65" i="14"/>
  <c r="C66" i="14"/>
  <c r="H66" i="14"/>
  <c r="D66" i="14"/>
  <c r="K66" i="14"/>
  <c r="C67" i="14"/>
  <c r="H67" i="14"/>
  <c r="K67" i="14" s="1"/>
  <c r="D67" i="14"/>
  <c r="C68" i="14"/>
  <c r="H68" i="14"/>
  <c r="K68" i="14" s="1"/>
  <c r="D68" i="14"/>
  <c r="C69" i="14"/>
  <c r="H69" i="14"/>
  <c r="D69" i="14"/>
  <c r="C70" i="14"/>
  <c r="H70" i="14"/>
  <c r="K70" i="14" s="1"/>
  <c r="D70" i="14"/>
  <c r="C71" i="14"/>
  <c r="H71" i="14"/>
  <c r="D71" i="14"/>
  <c r="C72" i="14"/>
  <c r="H72" i="14"/>
  <c r="K72" i="14" s="1"/>
  <c r="D72" i="14"/>
  <c r="C73" i="14"/>
  <c r="H73" i="14"/>
  <c r="K73" i="14" s="1"/>
  <c r="D73" i="14"/>
  <c r="C74" i="14"/>
  <c r="H74" i="14"/>
  <c r="K74" i="14" s="1"/>
  <c r="D74" i="14"/>
  <c r="C75" i="14"/>
  <c r="H75" i="14"/>
  <c r="K75" i="14" s="1"/>
  <c r="D75" i="14"/>
  <c r="C76" i="14"/>
  <c r="H76" i="14"/>
  <c r="D76" i="14"/>
  <c r="C77" i="14"/>
  <c r="H77" i="14"/>
  <c r="K77" i="14" s="1"/>
  <c r="D77" i="14"/>
  <c r="C78" i="14"/>
  <c r="H78" i="14"/>
  <c r="L78" i="14" s="1"/>
  <c r="D78" i="14"/>
  <c r="C79" i="14"/>
  <c r="H79" i="14"/>
  <c r="K79" i="14" s="1"/>
  <c r="D79" i="14"/>
  <c r="C80" i="14"/>
  <c r="H80" i="14"/>
  <c r="K80" i="14" s="1"/>
  <c r="D80" i="14"/>
  <c r="C81" i="14"/>
  <c r="H81" i="14"/>
  <c r="K81" i="14" s="1"/>
  <c r="D81" i="14"/>
  <c r="C82" i="14"/>
  <c r="H82" i="14"/>
  <c r="D82" i="14"/>
  <c r="K82" i="14"/>
  <c r="C83" i="14"/>
  <c r="H83" i="14"/>
  <c r="K83" i="14" s="1"/>
  <c r="D83" i="14"/>
  <c r="C84" i="14"/>
  <c r="H84" i="14"/>
  <c r="K84" i="14" s="1"/>
  <c r="D84" i="14"/>
  <c r="C85" i="14"/>
  <c r="H85" i="14"/>
  <c r="D85" i="14"/>
  <c r="C86" i="14"/>
  <c r="H86" i="14"/>
  <c r="L86" i="14" s="1"/>
  <c r="D86" i="14"/>
  <c r="C87" i="14"/>
  <c r="H87" i="14"/>
  <c r="D87" i="14"/>
  <c r="C88" i="14"/>
  <c r="H88" i="14"/>
  <c r="K88" i="14" s="1"/>
  <c r="D88" i="14"/>
  <c r="C89" i="14"/>
  <c r="H89" i="14"/>
  <c r="D89" i="14"/>
  <c r="C90" i="14"/>
  <c r="H90" i="14"/>
  <c r="D90" i="14"/>
  <c r="K90" i="14"/>
  <c r="C91" i="14"/>
  <c r="H91" i="14"/>
  <c r="L91" i="14" s="1"/>
  <c r="D91" i="14"/>
  <c r="C92" i="14"/>
  <c r="H92" i="14"/>
  <c r="D92" i="14"/>
  <c r="C93" i="14"/>
  <c r="H93" i="14"/>
  <c r="K93" i="14" s="1"/>
  <c r="D93" i="14"/>
  <c r="C94" i="14"/>
  <c r="H94" i="14"/>
  <c r="K94" i="14" s="1"/>
  <c r="D94" i="14"/>
  <c r="C95" i="14"/>
  <c r="H95" i="14"/>
  <c r="K95" i="14" s="1"/>
  <c r="D95" i="14"/>
  <c r="C96" i="14"/>
  <c r="H96" i="14"/>
  <c r="D96" i="14"/>
  <c r="C97" i="14"/>
  <c r="H97" i="14"/>
  <c r="K97" i="14" s="1"/>
  <c r="D97" i="14"/>
  <c r="C98" i="14"/>
  <c r="H98" i="14"/>
  <c r="D98" i="14"/>
  <c r="K98" i="14"/>
  <c r="C99" i="14"/>
  <c r="H99" i="14"/>
  <c r="D99" i="14"/>
  <c r="C100" i="14"/>
  <c r="H100" i="14"/>
  <c r="K100" i="14" s="1"/>
  <c r="D100" i="14"/>
  <c r="C101" i="14"/>
  <c r="H101" i="14"/>
  <c r="K101" i="14" s="1"/>
  <c r="D101" i="14"/>
  <c r="C102" i="14"/>
  <c r="H102" i="14"/>
  <c r="L102" i="14" s="1"/>
  <c r="D102" i="14"/>
  <c r="C103" i="14"/>
  <c r="H103" i="14"/>
  <c r="K103" i="14" s="1"/>
  <c r="D103" i="14"/>
  <c r="C104" i="14"/>
  <c r="H104" i="14"/>
  <c r="K104" i="14" s="1"/>
  <c r="D104" i="14"/>
  <c r="C105" i="14"/>
  <c r="H105" i="14"/>
  <c r="D105" i="14"/>
  <c r="C106" i="14"/>
  <c r="H106" i="14"/>
  <c r="K106" i="14" s="1"/>
  <c r="D106" i="14"/>
  <c r="C107" i="14"/>
  <c r="H107" i="14"/>
  <c r="K107" i="14" s="1"/>
  <c r="D107" i="14"/>
  <c r="C108" i="14"/>
  <c r="H108" i="14"/>
  <c r="K108" i="14" s="1"/>
  <c r="D108" i="14"/>
  <c r="C109" i="14"/>
  <c r="D109" i="14"/>
  <c r="C110" i="14"/>
  <c r="H110" i="14"/>
  <c r="L110" i="14" s="1"/>
  <c r="D110" i="14"/>
  <c r="C111" i="14"/>
  <c r="H111" i="14"/>
  <c r="K111" i="14" s="1"/>
  <c r="D111" i="14"/>
  <c r="C112" i="14"/>
  <c r="H112" i="14"/>
  <c r="K112" i="14" s="1"/>
  <c r="D112" i="14"/>
  <c r="C113" i="14"/>
  <c r="H113" i="14"/>
  <c r="K113" i="14" s="1"/>
  <c r="D113" i="14"/>
  <c r="C114" i="14"/>
  <c r="H114" i="14"/>
  <c r="K114" i="14" s="1"/>
  <c r="D114" i="14"/>
  <c r="C115" i="14"/>
  <c r="D115" i="14"/>
  <c r="C116" i="14"/>
  <c r="H116" i="14"/>
  <c r="K116" i="14" s="1"/>
  <c r="D116" i="14"/>
  <c r="C117" i="14"/>
  <c r="H117" i="14"/>
  <c r="K117" i="14" s="1"/>
  <c r="D117" i="14"/>
  <c r="C118" i="14"/>
  <c r="H118" i="14"/>
  <c r="L118" i="14" s="1"/>
  <c r="D118" i="14"/>
  <c r="C119" i="14"/>
  <c r="D119" i="14"/>
  <c r="C120" i="14"/>
  <c r="H120" i="14"/>
  <c r="K120" i="14" s="1"/>
  <c r="D120" i="14"/>
  <c r="C121" i="14"/>
  <c r="H121" i="14"/>
  <c r="K121" i="14" s="1"/>
  <c r="D121" i="14"/>
  <c r="C122" i="14"/>
  <c r="H122" i="14"/>
  <c r="K122" i="14" s="1"/>
  <c r="D122" i="14"/>
  <c r="C123" i="14"/>
  <c r="D123" i="14"/>
  <c r="C124" i="14"/>
  <c r="H124" i="14"/>
  <c r="D124" i="14"/>
  <c r="K124" i="14"/>
  <c r="C125" i="14"/>
  <c r="H125" i="14"/>
  <c r="K125" i="14" s="1"/>
  <c r="D125" i="14"/>
  <c r="C126" i="14"/>
  <c r="H126" i="14"/>
  <c r="K126" i="14" s="1"/>
  <c r="D126" i="14"/>
  <c r="C127" i="14"/>
  <c r="D127" i="14"/>
  <c r="C128" i="14"/>
  <c r="H128" i="14"/>
  <c r="D128" i="14"/>
  <c r="K128" i="14"/>
  <c r="C129" i="14"/>
  <c r="H129" i="14"/>
  <c r="K129" i="14" s="1"/>
  <c r="D129" i="14"/>
  <c r="C130" i="14"/>
  <c r="H130" i="14"/>
  <c r="K130" i="14" s="1"/>
  <c r="D130" i="14"/>
  <c r="C131" i="14"/>
  <c r="D131" i="14"/>
  <c r="C132" i="14"/>
  <c r="H132" i="14"/>
  <c r="K132" i="14" s="1"/>
  <c r="D132" i="14"/>
  <c r="C133" i="14"/>
  <c r="H133" i="14"/>
  <c r="K133" i="14" s="1"/>
  <c r="D133" i="14"/>
  <c r="C134" i="14"/>
  <c r="H134" i="14"/>
  <c r="K134" i="14" s="1"/>
  <c r="D134" i="14"/>
  <c r="C135" i="14"/>
  <c r="D135" i="14"/>
  <c r="C136" i="14"/>
  <c r="H136" i="14"/>
  <c r="L136" i="14" s="1"/>
  <c r="D136" i="14"/>
  <c r="C137" i="14"/>
  <c r="H137" i="14"/>
  <c r="K137" i="14" s="1"/>
  <c r="D137" i="14"/>
  <c r="G10" i="14"/>
  <c r="D10" i="14"/>
  <c r="F10" i="14" s="1"/>
  <c r="C10" i="14"/>
  <c r="H10" i="14" s="1"/>
  <c r="L10" i="14" s="1"/>
  <c r="S11" i="14"/>
  <c r="T11" i="14"/>
  <c r="S12" i="14"/>
  <c r="T12" i="14"/>
  <c r="S13" i="14"/>
  <c r="T13" i="14"/>
  <c r="S14" i="14"/>
  <c r="T14" i="14"/>
  <c r="S15" i="14"/>
  <c r="T15" i="14"/>
  <c r="S16" i="14"/>
  <c r="T16" i="14"/>
  <c r="S17" i="14"/>
  <c r="T17" i="14"/>
  <c r="S18" i="14"/>
  <c r="T18" i="14"/>
  <c r="S19" i="14"/>
  <c r="T19" i="14"/>
  <c r="S20" i="14"/>
  <c r="T20" i="14"/>
  <c r="S21" i="14"/>
  <c r="T21" i="14"/>
  <c r="S22" i="14"/>
  <c r="T22" i="14"/>
  <c r="S23" i="14"/>
  <c r="T23" i="14"/>
  <c r="S24" i="14"/>
  <c r="T24" i="14"/>
  <c r="S25" i="14"/>
  <c r="T25" i="14"/>
  <c r="S26" i="14"/>
  <c r="T26" i="14"/>
  <c r="S27" i="14"/>
  <c r="T27" i="14"/>
  <c r="S28" i="14"/>
  <c r="T28" i="14"/>
  <c r="S29" i="14"/>
  <c r="T29" i="14"/>
  <c r="S30" i="14"/>
  <c r="T30" i="14"/>
  <c r="S31" i="14"/>
  <c r="T31" i="14"/>
  <c r="S32" i="14"/>
  <c r="T32" i="14"/>
  <c r="S33" i="14"/>
  <c r="T33" i="14"/>
  <c r="S34" i="14"/>
  <c r="T34" i="14"/>
  <c r="S35" i="14"/>
  <c r="T35" i="14"/>
  <c r="S36" i="14"/>
  <c r="T36" i="14"/>
  <c r="S37" i="14"/>
  <c r="T37" i="14"/>
  <c r="S38" i="14"/>
  <c r="T38" i="14"/>
  <c r="S39" i="14"/>
  <c r="T39" i="14"/>
  <c r="S40" i="14"/>
  <c r="T40" i="14"/>
  <c r="S41" i="14"/>
  <c r="T41" i="14"/>
  <c r="S42" i="14"/>
  <c r="T42" i="14"/>
  <c r="S43" i="14"/>
  <c r="T43" i="14"/>
  <c r="S44" i="14"/>
  <c r="T44" i="14"/>
  <c r="S45" i="14"/>
  <c r="T45" i="14"/>
  <c r="S46" i="14"/>
  <c r="T46" i="14"/>
  <c r="S47" i="14"/>
  <c r="T47" i="14"/>
  <c r="S48" i="14"/>
  <c r="T48" i="14"/>
  <c r="S49" i="14"/>
  <c r="T49" i="14"/>
  <c r="S50" i="14"/>
  <c r="T50" i="14"/>
  <c r="S51" i="14"/>
  <c r="T51" i="14"/>
  <c r="S52" i="14"/>
  <c r="T52" i="14"/>
  <c r="S53" i="14"/>
  <c r="T53" i="14"/>
  <c r="S54" i="14"/>
  <c r="T54" i="14"/>
  <c r="S55" i="14"/>
  <c r="T55" i="14"/>
  <c r="S56" i="14"/>
  <c r="T56" i="14"/>
  <c r="S57" i="14"/>
  <c r="T57" i="14"/>
  <c r="S58" i="14"/>
  <c r="T58" i="14"/>
  <c r="S59" i="14"/>
  <c r="T59" i="14"/>
  <c r="S60" i="14"/>
  <c r="T60" i="14"/>
  <c r="S61" i="14"/>
  <c r="T61" i="14"/>
  <c r="S62" i="14"/>
  <c r="T62" i="14"/>
  <c r="S63" i="14"/>
  <c r="T63" i="14"/>
  <c r="S64" i="14"/>
  <c r="T64" i="14"/>
  <c r="S65" i="14"/>
  <c r="T65" i="14"/>
  <c r="S66" i="14"/>
  <c r="T66" i="14"/>
  <c r="S67" i="14"/>
  <c r="T67" i="14"/>
  <c r="S68" i="14"/>
  <c r="T68" i="14"/>
  <c r="S69" i="14"/>
  <c r="T69" i="14"/>
  <c r="S70" i="14"/>
  <c r="T70" i="14"/>
  <c r="S71" i="14"/>
  <c r="T71" i="14"/>
  <c r="S72" i="14"/>
  <c r="T72" i="14"/>
  <c r="S73" i="14"/>
  <c r="T73" i="14"/>
  <c r="S74" i="14"/>
  <c r="T74" i="14"/>
  <c r="S75" i="14"/>
  <c r="T75" i="14"/>
  <c r="S76" i="14"/>
  <c r="T76" i="14"/>
  <c r="S77" i="14"/>
  <c r="T77" i="14"/>
  <c r="S78" i="14"/>
  <c r="T78" i="14"/>
  <c r="S79" i="14"/>
  <c r="T79" i="14"/>
  <c r="S80" i="14"/>
  <c r="T80" i="14"/>
  <c r="S81" i="14"/>
  <c r="T81" i="14"/>
  <c r="S82" i="14"/>
  <c r="T82" i="14"/>
  <c r="S83" i="14"/>
  <c r="T83" i="14"/>
  <c r="S84" i="14"/>
  <c r="T84" i="14"/>
  <c r="S85" i="14"/>
  <c r="T85" i="14"/>
  <c r="S86" i="14"/>
  <c r="T86" i="14"/>
  <c r="S87" i="14"/>
  <c r="T87" i="14"/>
  <c r="S88" i="14"/>
  <c r="T88" i="14"/>
  <c r="S89" i="14"/>
  <c r="T89" i="14"/>
  <c r="S90" i="14"/>
  <c r="T90" i="14"/>
  <c r="S91" i="14"/>
  <c r="T91" i="14"/>
  <c r="S92" i="14"/>
  <c r="T92" i="14"/>
  <c r="S93" i="14"/>
  <c r="T93" i="14"/>
  <c r="S94" i="14"/>
  <c r="T94" i="14"/>
  <c r="S95" i="14"/>
  <c r="T95" i="14"/>
  <c r="S96" i="14"/>
  <c r="T96" i="14"/>
  <c r="S97" i="14"/>
  <c r="T97" i="14"/>
  <c r="S98" i="14"/>
  <c r="T98" i="14"/>
  <c r="S99" i="14"/>
  <c r="T99" i="14"/>
  <c r="S100" i="14"/>
  <c r="T100" i="14"/>
  <c r="S101" i="14"/>
  <c r="T101" i="14"/>
  <c r="S102" i="14"/>
  <c r="T102" i="14"/>
  <c r="S103" i="14"/>
  <c r="T103" i="14"/>
  <c r="S104" i="14"/>
  <c r="T104" i="14"/>
  <c r="S105" i="14"/>
  <c r="T105" i="14"/>
  <c r="S106" i="14"/>
  <c r="T106" i="14"/>
  <c r="S107" i="14"/>
  <c r="T107" i="14"/>
  <c r="S108" i="14"/>
  <c r="T108" i="14"/>
  <c r="S109" i="14"/>
  <c r="T109" i="14"/>
  <c r="S110" i="14"/>
  <c r="T110" i="14"/>
  <c r="S111" i="14"/>
  <c r="T111" i="14"/>
  <c r="S112" i="14"/>
  <c r="T112" i="14"/>
  <c r="S113" i="14"/>
  <c r="T113" i="14"/>
  <c r="S114" i="14"/>
  <c r="T114" i="14"/>
  <c r="S115" i="14"/>
  <c r="T115" i="14"/>
  <c r="S116" i="14"/>
  <c r="T116" i="14"/>
  <c r="S117" i="14"/>
  <c r="T117" i="14"/>
  <c r="S118" i="14"/>
  <c r="T118" i="14"/>
  <c r="S119" i="14"/>
  <c r="T119" i="14"/>
  <c r="S120" i="14"/>
  <c r="T120" i="14"/>
  <c r="S121" i="14"/>
  <c r="T121" i="14"/>
  <c r="S122" i="14"/>
  <c r="T122" i="14"/>
  <c r="S123" i="14"/>
  <c r="T123" i="14"/>
  <c r="S124" i="14"/>
  <c r="T124" i="14"/>
  <c r="S125" i="14"/>
  <c r="T125" i="14"/>
  <c r="S126" i="14"/>
  <c r="T126" i="14"/>
  <c r="S127" i="14"/>
  <c r="T127" i="14"/>
  <c r="S128" i="14"/>
  <c r="T128" i="14"/>
  <c r="S129" i="14"/>
  <c r="T129" i="14"/>
  <c r="S130" i="14"/>
  <c r="T130" i="14"/>
  <c r="S131" i="14"/>
  <c r="T131" i="14"/>
  <c r="S132" i="14"/>
  <c r="T132" i="14"/>
  <c r="S133" i="14"/>
  <c r="T133" i="14"/>
  <c r="S134" i="14"/>
  <c r="T134" i="14"/>
  <c r="S135" i="14"/>
  <c r="T135" i="14"/>
  <c r="S136" i="14"/>
  <c r="T136" i="14"/>
  <c r="S137" i="14"/>
  <c r="T137" i="14"/>
  <c r="T10" i="14"/>
  <c r="S10" i="14"/>
  <c r="Y12" i="13"/>
  <c r="Y13" i="13"/>
  <c r="Y14" i="13"/>
  <c r="Y15" i="13"/>
  <c r="Y16" i="13"/>
  <c r="Y17" i="13"/>
  <c r="Y11" i="13"/>
  <c r="W11" i="13"/>
  <c r="W12" i="13"/>
  <c r="W13" i="13"/>
  <c r="W14" i="13"/>
  <c r="W15" i="13"/>
  <c r="W16" i="13"/>
  <c r="W17" i="13"/>
  <c r="W18" i="13"/>
  <c r="Y4" i="13"/>
  <c r="W4" i="13"/>
  <c r="Y5" i="13"/>
  <c r="W5" i="13"/>
  <c r="Y6" i="13"/>
  <c r="W6" i="13"/>
  <c r="Y7" i="13"/>
  <c r="W7" i="13"/>
  <c r="Y8" i="13"/>
  <c r="W8" i="13"/>
  <c r="Y9" i="13"/>
  <c r="W9" i="13"/>
  <c r="Y10" i="13"/>
  <c r="W10" i="13"/>
  <c r="Y18" i="13"/>
  <c r="Y19" i="13"/>
  <c r="V2" i="13"/>
  <c r="S138" i="14"/>
  <c r="S139" i="14"/>
  <c r="S140" i="14"/>
  <c r="S141" i="14"/>
  <c r="S142" i="14"/>
  <c r="S143" i="14"/>
  <c r="S144" i="14"/>
  <c r="S145" i="14"/>
  <c r="S146" i="14"/>
  <c r="S147" i="14"/>
  <c r="S148" i="14"/>
  <c r="S149" i="14"/>
  <c r="S150" i="14"/>
  <c r="S151" i="14"/>
  <c r="S152" i="14"/>
  <c r="S153" i="14"/>
  <c r="S154" i="14"/>
  <c r="S155" i="14"/>
  <c r="S156" i="14"/>
  <c r="S157" i="14"/>
  <c r="S158" i="14"/>
  <c r="S159" i="14"/>
  <c r="S160" i="14"/>
  <c r="S161" i="14"/>
  <c r="S162" i="14"/>
  <c r="S163" i="14"/>
  <c r="S164" i="14"/>
  <c r="S165" i="14"/>
  <c r="S166" i="14"/>
  <c r="S167" i="14"/>
  <c r="S168" i="14"/>
  <c r="S169" i="14"/>
  <c r="S170" i="14"/>
  <c r="S171" i="14"/>
  <c r="S172" i="14"/>
  <c r="S173" i="14"/>
  <c r="S174" i="14"/>
  <c r="S175" i="14"/>
  <c r="S176" i="14"/>
  <c r="S177" i="14"/>
  <c r="S178" i="14"/>
  <c r="S179" i="14"/>
  <c r="S180" i="14"/>
  <c r="S181" i="14"/>
  <c r="S182" i="14"/>
  <c r="S183" i="14"/>
  <c r="S184" i="14"/>
  <c r="S185" i="14"/>
  <c r="S186" i="14"/>
  <c r="S187" i="14"/>
  <c r="S188" i="14"/>
  <c r="S189" i="14"/>
  <c r="S190" i="14"/>
  <c r="S191" i="14"/>
  <c r="S192" i="14"/>
  <c r="S193" i="14"/>
  <c r="S194" i="14"/>
  <c r="S195" i="14"/>
  <c r="S196" i="14"/>
  <c r="S197" i="14"/>
  <c r="S198" i="14"/>
  <c r="S199" i="14"/>
  <c r="S200" i="14"/>
  <c r="S201" i="14"/>
  <c r="S202" i="14"/>
  <c r="S203" i="14"/>
  <c r="S204" i="14"/>
  <c r="S205" i="14"/>
  <c r="S206" i="14"/>
  <c r="S207" i="14"/>
  <c r="R138" i="14"/>
  <c r="R139" i="14"/>
  <c r="R140" i="14"/>
  <c r="R141" i="14"/>
  <c r="R142" i="14"/>
  <c r="R143" i="14"/>
  <c r="R144" i="14"/>
  <c r="R145" i="14"/>
  <c r="R146" i="14"/>
  <c r="R147" i="14"/>
  <c r="R148" i="14"/>
  <c r="R149" i="14"/>
  <c r="R150" i="14"/>
  <c r="R151" i="14"/>
  <c r="R152" i="14"/>
  <c r="R153" i="14"/>
  <c r="R154" i="14"/>
  <c r="R155" i="14"/>
  <c r="R156" i="14"/>
  <c r="R157" i="14"/>
  <c r="R158" i="14"/>
  <c r="R159" i="14"/>
  <c r="R160" i="14"/>
  <c r="R161" i="14"/>
  <c r="R162" i="14"/>
  <c r="R163" i="14"/>
  <c r="R164" i="14"/>
  <c r="R165" i="14"/>
  <c r="R166" i="14"/>
  <c r="R167" i="14"/>
  <c r="R168" i="14"/>
  <c r="R169" i="14"/>
  <c r="R170" i="14"/>
  <c r="R171" i="14"/>
  <c r="R172" i="14"/>
  <c r="R173" i="14"/>
  <c r="R174" i="14"/>
  <c r="R175" i="14"/>
  <c r="R176" i="14"/>
  <c r="R177" i="14"/>
  <c r="R178" i="14"/>
  <c r="R179" i="14"/>
  <c r="R180" i="14"/>
  <c r="R181" i="14"/>
  <c r="R182" i="14"/>
  <c r="R183" i="14"/>
  <c r="R184" i="14"/>
  <c r="R185" i="14"/>
  <c r="R186" i="14"/>
  <c r="R187" i="14"/>
  <c r="R188" i="14"/>
  <c r="R189" i="14"/>
  <c r="R190" i="14"/>
  <c r="R191" i="14"/>
  <c r="R192" i="14"/>
  <c r="R193" i="14"/>
  <c r="R194" i="14"/>
  <c r="R195" i="14"/>
  <c r="R196" i="14"/>
  <c r="R197" i="14"/>
  <c r="R198" i="14"/>
  <c r="R199" i="14"/>
  <c r="R200" i="14"/>
  <c r="R201" i="14"/>
  <c r="R202" i="14"/>
  <c r="R203" i="14"/>
  <c r="R204" i="14"/>
  <c r="R205" i="14"/>
  <c r="W19" i="13"/>
  <c r="AA5" i="13"/>
  <c r="L94" i="14"/>
  <c r="K78" i="14"/>
  <c r="K62" i="14"/>
  <c r="L30" i="14"/>
  <c r="I137" i="14"/>
  <c r="I135" i="14"/>
  <c r="I133" i="14"/>
  <c r="I131" i="14"/>
  <c r="L131" i="14" s="1"/>
  <c r="I129" i="14"/>
  <c r="I127" i="14"/>
  <c r="I125" i="14"/>
  <c r="K123" i="14"/>
  <c r="I123" i="14"/>
  <c r="I121" i="14"/>
  <c r="I119" i="14"/>
  <c r="I117" i="14"/>
  <c r="I115" i="14"/>
  <c r="I113" i="14"/>
  <c r="I111" i="14"/>
  <c r="I109" i="14"/>
  <c r="I107" i="14"/>
  <c r="K105" i="14"/>
  <c r="I105" i="14"/>
  <c r="I103" i="14"/>
  <c r="L103" i="14" s="1"/>
  <c r="I101" i="14"/>
  <c r="L101" i="14" s="1"/>
  <c r="K99" i="14"/>
  <c r="I99" i="14"/>
  <c r="I97" i="14"/>
  <c r="K96" i="14"/>
  <c r="I95" i="14"/>
  <c r="I93" i="14"/>
  <c r="K92" i="14"/>
  <c r="I91" i="14"/>
  <c r="I89" i="14"/>
  <c r="I87" i="14"/>
  <c r="K85" i="14"/>
  <c r="I85" i="14"/>
  <c r="I83" i="14"/>
  <c r="L83" i="14" s="1"/>
  <c r="I81" i="14"/>
  <c r="I79" i="14"/>
  <c r="I77" i="14"/>
  <c r="K76" i="14"/>
  <c r="I75" i="14"/>
  <c r="I73" i="14"/>
  <c r="K71" i="14"/>
  <c r="I71" i="14"/>
  <c r="K69" i="14"/>
  <c r="I69" i="14"/>
  <c r="I67" i="14"/>
  <c r="L67" i="14" s="1"/>
  <c r="I65" i="14"/>
  <c r="I63" i="14"/>
  <c r="I61" i="14"/>
  <c r="I59" i="14"/>
  <c r="I57" i="14"/>
  <c r="K55" i="14"/>
  <c r="I55" i="14"/>
  <c r="L55" i="14"/>
  <c r="I53" i="14"/>
  <c r="K51" i="14"/>
  <c r="I51" i="14"/>
  <c r="I49" i="14"/>
  <c r="I47" i="14"/>
  <c r="I45" i="14"/>
  <c r="I43" i="14"/>
  <c r="I41" i="14"/>
  <c r="I39" i="14"/>
  <c r="I37" i="14"/>
  <c r="L37" i="14" s="1"/>
  <c r="I35" i="14"/>
  <c r="I33" i="14"/>
  <c r="K32" i="14"/>
  <c r="I31" i="14"/>
  <c r="I29" i="14"/>
  <c r="I27" i="14"/>
  <c r="I25" i="14"/>
  <c r="K23" i="14"/>
  <c r="I23" i="14"/>
  <c r="K21" i="14"/>
  <c r="I21" i="14"/>
  <c r="K19" i="14"/>
  <c r="I17" i="14"/>
  <c r="L17" i="14" s="1"/>
  <c r="I15" i="14"/>
  <c r="I13" i="14"/>
  <c r="I11" i="14"/>
  <c r="F137" i="14"/>
  <c r="F135" i="14"/>
  <c r="F133" i="14"/>
  <c r="F131" i="14"/>
  <c r="F129" i="14"/>
  <c r="F127" i="14"/>
  <c r="F125" i="14"/>
  <c r="F123" i="14"/>
  <c r="F121" i="14"/>
  <c r="F119" i="14"/>
  <c r="F117" i="14"/>
  <c r="F115" i="14"/>
  <c r="F113" i="14"/>
  <c r="F111" i="14"/>
  <c r="F109" i="14"/>
  <c r="F107" i="14"/>
  <c r="F105" i="14"/>
  <c r="F103" i="14"/>
  <c r="F101" i="14"/>
  <c r="F99" i="14"/>
  <c r="F97" i="14"/>
  <c r="F95" i="14"/>
  <c r="F93" i="14"/>
  <c r="F91" i="14"/>
  <c r="F89" i="14"/>
  <c r="F87" i="14"/>
  <c r="F85" i="14"/>
  <c r="F83" i="14"/>
  <c r="F81" i="14"/>
  <c r="F79" i="14"/>
  <c r="F77" i="14"/>
  <c r="F75" i="14"/>
  <c r="F73" i="14"/>
  <c r="F71" i="14"/>
  <c r="F69" i="14"/>
  <c r="F67" i="14"/>
  <c r="F65" i="14"/>
  <c r="F63" i="14"/>
  <c r="F61" i="14"/>
  <c r="F59" i="14"/>
  <c r="F57" i="14"/>
  <c r="F55" i="14"/>
  <c r="F53" i="14"/>
  <c r="F51" i="14"/>
  <c r="F49" i="14"/>
  <c r="F47" i="14"/>
  <c r="F45" i="14"/>
  <c r="F43" i="14"/>
  <c r="F41" i="14"/>
  <c r="F39" i="14"/>
  <c r="F37" i="14"/>
  <c r="F35" i="14"/>
  <c r="F33" i="14"/>
  <c r="F31" i="14"/>
  <c r="F29" i="14"/>
  <c r="F27" i="14"/>
  <c r="F25" i="14"/>
  <c r="F23" i="14"/>
  <c r="F21" i="14"/>
  <c r="F19" i="14"/>
  <c r="F17" i="14"/>
  <c r="F15" i="14"/>
  <c r="F13" i="14"/>
  <c r="F11" i="14"/>
  <c r="I136" i="14"/>
  <c r="I132" i="14"/>
  <c r="I128" i="14"/>
  <c r="I124" i="14"/>
  <c r="I120" i="14"/>
  <c r="I116" i="14"/>
  <c r="I112" i="14"/>
  <c r="I108" i="14"/>
  <c r="I104" i="14"/>
  <c r="I100" i="14"/>
  <c r="I96" i="14"/>
  <c r="L96" i="14" s="1"/>
  <c r="I92" i="14"/>
  <c r="L92" i="14" s="1"/>
  <c r="I88" i="14"/>
  <c r="I84" i="14"/>
  <c r="I80" i="14"/>
  <c r="L80" i="14" s="1"/>
  <c r="I76" i="14"/>
  <c r="L76" i="14" s="1"/>
  <c r="I72" i="14"/>
  <c r="I68" i="14"/>
  <c r="I64" i="14"/>
  <c r="L64" i="14" s="1"/>
  <c r="I60" i="14"/>
  <c r="I56" i="14"/>
  <c r="I52" i="14"/>
  <c r="I48" i="14"/>
  <c r="L48" i="14" s="1"/>
  <c r="I44" i="14"/>
  <c r="I40" i="14"/>
  <c r="I36" i="14"/>
  <c r="I32" i="14"/>
  <c r="L32" i="14" s="1"/>
  <c r="I28" i="14"/>
  <c r="I24" i="14"/>
  <c r="I20" i="14"/>
  <c r="I12" i="14"/>
  <c r="L12" i="14" s="1"/>
  <c r="L28" i="14" l="1"/>
  <c r="L44" i="14"/>
  <c r="L60" i="14"/>
  <c r="L11" i="14"/>
  <c r="K18" i="14"/>
  <c r="L21" i="14"/>
  <c r="L39" i="14"/>
  <c r="L53" i="14"/>
  <c r="L57" i="14"/>
  <c r="L73" i="14"/>
  <c r="L46" i="14"/>
  <c r="L19" i="14"/>
  <c r="K136" i="14"/>
  <c r="L111" i="14"/>
  <c r="L129" i="14"/>
  <c r="L133" i="14"/>
  <c r="L120" i="14"/>
  <c r="L128" i="14"/>
  <c r="L117" i="14"/>
  <c r="L15" i="14"/>
  <c r="K22" i="14"/>
  <c r="K27" i="14"/>
  <c r="L29" i="14"/>
  <c r="L33" i="14"/>
  <c r="L43" i="14"/>
  <c r="L47" i="14"/>
  <c r="L77" i="14"/>
  <c r="L81" i="14"/>
  <c r="L109" i="14"/>
  <c r="L119" i="14"/>
  <c r="K38" i="14"/>
  <c r="L54" i="14"/>
  <c r="L70" i="14"/>
  <c r="K86" i="14"/>
  <c r="K110" i="14"/>
  <c r="L130" i="14"/>
  <c r="L20" i="14"/>
  <c r="L36" i="14"/>
  <c r="L52" i="14"/>
  <c r="L68" i="14"/>
  <c r="L84" i="14"/>
  <c r="L100" i="14"/>
  <c r="L116" i="14"/>
  <c r="L45" i="14"/>
  <c r="L61" i="14"/>
  <c r="L79" i="14"/>
  <c r="K91" i="14"/>
  <c r="L93" i="14"/>
  <c r="L97" i="14"/>
  <c r="L107" i="14"/>
  <c r="K102" i="14"/>
  <c r="K118" i="14"/>
  <c r="L126" i="14"/>
  <c r="L134" i="14"/>
  <c r="L24" i="14"/>
  <c r="L40" i="14"/>
  <c r="L56" i="14"/>
  <c r="L72" i="14"/>
  <c r="L88" i="14"/>
  <c r="L104" i="14"/>
  <c r="L112" i="14"/>
  <c r="L25" i="14"/>
  <c r="L31" i="14"/>
  <c r="L49" i="14"/>
  <c r="K59" i="14"/>
  <c r="L63" i="14"/>
  <c r="L65" i="14"/>
  <c r="L75" i="14"/>
  <c r="L95" i="14"/>
  <c r="L127" i="14"/>
  <c r="L135" i="14"/>
  <c r="K15" i="14"/>
  <c r="L122" i="14"/>
  <c r="L114" i="14"/>
  <c r="L106" i="14"/>
  <c r="L90" i="14"/>
  <c r="L74" i="14"/>
  <c r="L58" i="14"/>
  <c r="L42" i="14"/>
  <c r="K89" i="14"/>
  <c r="L89" i="14"/>
  <c r="K87" i="14"/>
  <c r="L87" i="14"/>
  <c r="L14" i="14"/>
  <c r="L98" i="14"/>
  <c r="L82" i="14"/>
  <c r="L66" i="14"/>
  <c r="L50" i="14"/>
  <c r="L34" i="14"/>
  <c r="L26" i="14"/>
  <c r="L108" i="14"/>
  <c r="L124" i="14"/>
  <c r="L132" i="14"/>
  <c r="L13" i="14"/>
  <c r="L23" i="14"/>
  <c r="L35" i="14"/>
  <c r="L41" i="14"/>
  <c r="L51" i="14"/>
  <c r="L69" i="14"/>
  <c r="L71" i="14"/>
  <c r="L85" i="14"/>
  <c r="L99" i="14"/>
  <c r="L105" i="14"/>
  <c r="L113" i="14"/>
  <c r="L115" i="14"/>
  <c r="L121" i="14"/>
  <c r="L123" i="14"/>
  <c r="L125" i="14"/>
  <c r="L137" i="14"/>
  <c r="F14" i="14"/>
  <c r="M14" i="14" s="1"/>
  <c r="M17" i="14" l="1"/>
  <c r="M11" i="14"/>
  <c r="M13" i="14"/>
  <c r="M16" i="14"/>
  <c r="M10" i="14"/>
  <c r="E57" i="10"/>
  <c r="F71" i="11" l="1"/>
  <c r="E71" i="11" l="1"/>
  <c r="J2" i="13" s="1"/>
  <c r="H71" i="11" l="1"/>
</calcChain>
</file>

<file path=xl/comments1.xml><?xml version="1.0" encoding="utf-8"?>
<comments xmlns="http://schemas.openxmlformats.org/spreadsheetml/2006/main">
  <authors>
    <author>kim</author>
  </authors>
  <commentList>
    <comment ref="J4" authorId="0" shapeId="0">
      <text>
        <r>
          <rPr>
            <b/>
            <sz val="9"/>
            <color indexed="81"/>
            <rFont val="돋움"/>
            <family val="3"/>
            <charset val="129"/>
          </rPr>
          <t>중앙법인</t>
        </r>
        <r>
          <rPr>
            <b/>
            <sz val="9"/>
            <color indexed="81"/>
            <rFont val="Tahoma"/>
            <family val="2"/>
          </rPr>
          <t xml:space="preserve">: 
</t>
        </r>
        <r>
          <rPr>
            <b/>
            <sz val="9"/>
            <color indexed="81"/>
            <rFont val="돋움"/>
            <family val="3"/>
            <charset val="129"/>
          </rPr>
          <t>주민번호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가운데</t>
        </r>
        <r>
          <rPr>
            <b/>
            <sz val="9"/>
            <color indexed="81"/>
            <rFont val="Tahoma"/>
            <family val="2"/>
          </rPr>
          <t xml:space="preserve"> "-"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<sst xmlns="http://schemas.openxmlformats.org/spreadsheetml/2006/main" count="847" uniqueCount="355">
  <si>
    <t>과                         목</t>
  </si>
  <si>
    <t>관</t>
  </si>
  <si>
    <t>항</t>
  </si>
  <si>
    <t>목</t>
  </si>
  <si>
    <t>세목</t>
  </si>
  <si>
    <t>이월금</t>
  </si>
  <si>
    <t>급여</t>
  </si>
  <si>
    <t>금융기관차입금</t>
    <phoneticPr fontId="1" type="noConversion"/>
  </si>
  <si>
    <t>차입금</t>
    <phoneticPr fontId="1" type="noConversion"/>
  </si>
  <si>
    <t>회의비</t>
    <phoneticPr fontId="1" type="noConversion"/>
  </si>
  <si>
    <t xml:space="preserve"> 운영비</t>
    <phoneticPr fontId="1" type="noConversion"/>
  </si>
  <si>
    <t>여비</t>
    <phoneticPr fontId="1" type="noConversion"/>
  </si>
  <si>
    <t>*</t>
    <phoneticPr fontId="1" type="noConversion"/>
  </si>
  <si>
    <t>명</t>
    <phoneticPr fontId="1" type="noConversion"/>
  </si>
  <si>
    <t>=</t>
    <phoneticPr fontId="1" type="noConversion"/>
  </si>
  <si>
    <t>월</t>
    <phoneticPr fontId="1" type="noConversion"/>
  </si>
  <si>
    <t>산출근거</t>
    <phoneticPr fontId="1" type="noConversion"/>
  </si>
  <si>
    <t>회</t>
    <phoneticPr fontId="1" type="noConversion"/>
  </si>
  <si>
    <t>사무비</t>
    <phoneticPr fontId="1" type="noConversion"/>
  </si>
  <si>
    <t>업무추진비</t>
    <phoneticPr fontId="1" type="noConversion"/>
  </si>
  <si>
    <t>직책보조비</t>
    <phoneticPr fontId="1" type="noConversion"/>
  </si>
  <si>
    <t>수용비및수수료</t>
    <phoneticPr fontId="1" type="noConversion"/>
  </si>
  <si>
    <t>상여금</t>
    <phoneticPr fontId="1" type="noConversion"/>
  </si>
  <si>
    <t>전년도이월금</t>
    <phoneticPr fontId="1" type="noConversion"/>
  </si>
  <si>
    <t>기타예금이자수입</t>
    <phoneticPr fontId="1" type="noConversion"/>
  </si>
  <si>
    <t>기타잡수입</t>
    <phoneticPr fontId="1" type="noConversion"/>
  </si>
  <si>
    <t>원 이며,</t>
    <phoneticPr fontId="1" type="noConversion"/>
  </si>
  <si>
    <t>세출총액은</t>
    <phoneticPr fontId="1" type="noConversion"/>
  </si>
  <si>
    <t>원으로 정한다.</t>
    <phoneticPr fontId="1" type="noConversion"/>
  </si>
  <si>
    <t>(단위:원)</t>
    <phoneticPr fontId="1" type="noConversion"/>
  </si>
  <si>
    <t>세      입</t>
    <phoneticPr fontId="1" type="noConversion"/>
  </si>
  <si>
    <t>세      출</t>
    <phoneticPr fontId="1" type="noConversion"/>
  </si>
  <si>
    <t>잔      액</t>
    <phoneticPr fontId="1" type="noConversion"/>
  </si>
  <si>
    <t>*</t>
    <phoneticPr fontId="1" type="noConversion"/>
  </si>
  <si>
    <t>명</t>
    <phoneticPr fontId="1" type="noConversion"/>
  </si>
  <si>
    <t>일</t>
    <phoneticPr fontId="1" type="noConversion"/>
  </si>
  <si>
    <t>일</t>
    <phoneticPr fontId="1" type="noConversion"/>
  </si>
  <si>
    <t>=</t>
    <phoneticPr fontId="1" type="noConversion"/>
  </si>
  <si>
    <t xml:space="preserve"> 제2조. 세입과 세출의 세부 내역은 산출내역과 같다.</t>
    <phoneticPr fontId="1" type="noConversion"/>
  </si>
  <si>
    <t>본인부담금
수입</t>
    <phoneticPr fontId="1" type="noConversion"/>
  </si>
  <si>
    <t>식재료비수입</t>
    <phoneticPr fontId="1" type="noConversion"/>
  </si>
  <si>
    <t>일용직 급여, 아르바이트 비용 등</t>
    <phoneticPr fontId="1" type="noConversion"/>
  </si>
  <si>
    <t>월</t>
    <phoneticPr fontId="1" type="noConversion"/>
  </si>
  <si>
    <t xml:space="preserve">
장기요양급여수입</t>
    <phoneticPr fontId="1" type="noConversion"/>
  </si>
  <si>
    <t>요양급여수입</t>
    <phoneticPr fontId="1" type="noConversion"/>
  </si>
  <si>
    <t>요양급여
수입</t>
    <phoneticPr fontId="1" type="noConversion"/>
  </si>
  <si>
    <t>*</t>
    <phoneticPr fontId="1" type="noConversion"/>
  </si>
  <si>
    <t>명</t>
    <phoneticPr fontId="1" type="noConversion"/>
  </si>
  <si>
    <t>월</t>
    <phoneticPr fontId="1" type="noConversion"/>
  </si>
  <si>
    <t>=</t>
    <phoneticPr fontId="1" type="noConversion"/>
  </si>
  <si>
    <t>회</t>
    <phoneticPr fontId="1" type="noConversion"/>
  </si>
  <si>
    <t>=</t>
    <phoneticPr fontId="1" type="noConversion"/>
  </si>
  <si>
    <t>잡수입</t>
    <phoneticPr fontId="1" type="noConversion"/>
  </si>
  <si>
    <t>월</t>
  </si>
  <si>
    <t>*</t>
    <phoneticPr fontId="1" type="noConversion"/>
  </si>
  <si>
    <t>금융기관차입금</t>
    <phoneticPr fontId="1" type="noConversion"/>
  </si>
  <si>
    <t>과            목</t>
    <phoneticPr fontId="1" type="noConversion"/>
  </si>
  <si>
    <t>일용잡급</t>
    <phoneticPr fontId="1" type="noConversion"/>
  </si>
  <si>
    <t>인</t>
    <phoneticPr fontId="1" type="noConversion"/>
  </si>
  <si>
    <t>세입총액은</t>
    <phoneticPr fontId="1" type="noConversion"/>
  </si>
  <si>
    <t>직원명부</t>
    <phoneticPr fontId="20" type="noConversion"/>
  </si>
  <si>
    <t>이름</t>
    <phoneticPr fontId="20" type="noConversion"/>
  </si>
  <si>
    <t>주민번호</t>
    <phoneticPr fontId="20" type="noConversion"/>
  </si>
  <si>
    <t>직접비</t>
  </si>
  <si>
    <t>주야간보호</t>
  </si>
  <si>
    <t>요양보호사1급, 요양보호사2급, 사회복지사, 간호사, 간호조무사, 물리치료사, 작업치료사</t>
  </si>
  <si>
    <t>방문요양, 방문목욕</t>
  </si>
  <si>
    <t>요양보호사1급, 요양보호사2급, 사회복지사(방문요양만 해당)</t>
  </si>
  <si>
    <t>단기보호</t>
  </si>
  <si>
    <t>요양보호사1급, 요양보호사2급, 사회복지사, 간호사, 간호조무사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</si>
  <si>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</si>
  <si>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</si>
  <si>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</si>
  <si>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</si>
  <si>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</si>
  <si>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</si>
  <si>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복지용구제공사업소</t>
  </si>
  <si>
    <t>시설장(관리책임자), 사무국장, 사무원, 보조원 운전사, 기타</t>
  </si>
  <si>
    <t>사업코드</t>
  </si>
  <si>
    <t>사업명</t>
  </si>
  <si>
    <t>성명</t>
  </si>
  <si>
    <t>직종</t>
  </si>
  <si>
    <t>급여유형</t>
  </si>
  <si>
    <t>인건비구분</t>
  </si>
  <si>
    <t>주민등록번호</t>
  </si>
  <si>
    <t>각종수당</t>
  </si>
  <si>
    <t>일용잡급</t>
  </si>
  <si>
    <t>퇴직금 및
퇴직적립금</t>
  </si>
  <si>
    <t>사회보험
부담금</t>
  </si>
  <si>
    <t>직종</t>
    <phoneticPr fontId="20" type="noConversion"/>
  </si>
  <si>
    <t>사회복지사</t>
    <phoneticPr fontId="20" type="noConversion"/>
  </si>
  <si>
    <t>간호사</t>
    <phoneticPr fontId="20" type="noConversion"/>
  </si>
  <si>
    <t>간호조무사</t>
    <phoneticPr fontId="20" type="noConversion"/>
  </si>
  <si>
    <t>물리치료사</t>
    <phoneticPr fontId="20" type="noConversion"/>
  </si>
  <si>
    <t>작업치료사</t>
    <phoneticPr fontId="20" type="noConversion"/>
  </si>
  <si>
    <t>치과위생사</t>
    <phoneticPr fontId="20" type="noConversion"/>
  </si>
  <si>
    <t>사무국장</t>
    <phoneticPr fontId="20" type="noConversion"/>
  </si>
  <si>
    <t>사무원</t>
    <phoneticPr fontId="20" type="noConversion"/>
  </si>
  <si>
    <t>영양사</t>
    <phoneticPr fontId="20" type="noConversion"/>
  </si>
  <si>
    <t>조리원</t>
    <phoneticPr fontId="20" type="noConversion"/>
  </si>
  <si>
    <t>위생원</t>
    <phoneticPr fontId="20" type="noConversion"/>
  </si>
  <si>
    <t>관리인</t>
    <phoneticPr fontId="20" type="noConversion"/>
  </si>
  <si>
    <t>선택</t>
    <phoneticPr fontId="20" type="noConversion"/>
  </si>
  <si>
    <t>급여</t>
    <phoneticPr fontId="20" type="noConversion"/>
  </si>
  <si>
    <t>명절상여금</t>
    <phoneticPr fontId="1" type="noConversion"/>
  </si>
  <si>
    <t>일용직</t>
    <phoneticPr fontId="20" type="noConversion"/>
  </si>
  <si>
    <t>급여
(간접비)</t>
    <phoneticPr fontId="1" type="noConversion"/>
  </si>
  <si>
    <t>직접비 시설직원의 퇴직적립금(총급여의 1/12)</t>
    <phoneticPr fontId="1" type="noConversion"/>
  </si>
  <si>
    <t>간접비 시설직원의 퇴직적립금(총급여의 1/12)</t>
    <phoneticPr fontId="1" type="noConversion"/>
  </si>
  <si>
    <t>인건비 지급비율 예시</t>
    <phoneticPr fontId="20" type="noConversion"/>
  </si>
  <si>
    <t>간호사</t>
  </si>
  <si>
    <t>인건비구분/급여유형 별 선택 가능 직종 정보( * 개인정보 보호를 위하여 주민등록번호는 마스킹 처리되어 있습니다. 주민등록번호는 입력/수정 안하셔도 됩니다. )</t>
  </si>
  <si>
    <t>시설장(관리책임자)</t>
  </si>
  <si>
    <t>시설장(관리책임자)</t>
    <phoneticPr fontId="20" type="noConversion"/>
  </si>
  <si>
    <t>요양보호사 1급</t>
  </si>
  <si>
    <t>요양보호사 1급</t>
    <phoneticPr fontId="20" type="noConversion"/>
  </si>
  <si>
    <t>보조원 운전사</t>
    <phoneticPr fontId="20" type="noConversion"/>
  </si>
  <si>
    <t>노인요양시설(개정법)</t>
  </si>
  <si>
    <r>
      <t xml:space="preserve">노란색 부분만 입력해주세요
</t>
    </r>
    <r>
      <rPr>
        <b/>
        <sz val="10"/>
        <color indexed="10"/>
        <rFont val="굴림"/>
        <family val="3"/>
        <charset val="129"/>
      </rPr>
      <t>*직종별 급여는 통일 하여 작성 해주시길 바랍니다.</t>
    </r>
    <phoneticPr fontId="20" type="noConversion"/>
  </si>
  <si>
    <t>본인부담금 (토요일)</t>
    <phoneticPr fontId="1" type="noConversion"/>
  </si>
  <si>
    <t>일</t>
  </si>
  <si>
    <t>일</t>
    <phoneticPr fontId="1" type="noConversion"/>
  </si>
  <si>
    <t>1등급(일반85%-공단수가비용)</t>
    <phoneticPr fontId="1" type="noConversion"/>
  </si>
  <si>
    <t>2등급(일반85%-공단수가비용)</t>
    <phoneticPr fontId="1" type="noConversion"/>
  </si>
  <si>
    <t>3등급(일반85%-공단수가비용)</t>
    <phoneticPr fontId="1" type="noConversion"/>
  </si>
  <si>
    <t>4등급(일반85%-공단수가비용)</t>
    <phoneticPr fontId="1" type="noConversion"/>
  </si>
  <si>
    <t>5등급(일반85%-공단수가비용)</t>
    <phoneticPr fontId="1" type="noConversion"/>
  </si>
  <si>
    <t>1등급(경감대상자 91%-공단수가비용)</t>
    <phoneticPr fontId="1" type="noConversion"/>
  </si>
  <si>
    <t>2등급(경감대상자 91%-공단수가비용)</t>
    <phoneticPr fontId="1" type="noConversion"/>
  </si>
  <si>
    <t>3등급(경감대상자 91%-공단수가비용)</t>
    <phoneticPr fontId="1" type="noConversion"/>
  </si>
  <si>
    <t>4등급(경감대상자 91%-공단수가비용)</t>
    <phoneticPr fontId="1" type="noConversion"/>
  </si>
  <si>
    <t>5등급(경감대상자 91%-공단수가비용)</t>
    <phoneticPr fontId="1" type="noConversion"/>
  </si>
  <si>
    <t>1등급(경감대상자 94%-공단수가비용)</t>
    <phoneticPr fontId="1" type="noConversion"/>
  </si>
  <si>
    <t>2등급(경감대상자 94%-공단수가비용)</t>
    <phoneticPr fontId="1" type="noConversion"/>
  </si>
  <si>
    <t>3등급(경감대상자 94%-공단수가비용)</t>
    <phoneticPr fontId="1" type="noConversion"/>
  </si>
  <si>
    <t>4등급(경감대상자 94%-공단수가비용)</t>
    <phoneticPr fontId="1" type="noConversion"/>
  </si>
  <si>
    <t>5등급(경감대상자 94%-공단수가비용)</t>
    <phoneticPr fontId="1" type="noConversion"/>
  </si>
  <si>
    <t>1등급(국기초100%-공단수가비용)</t>
  </si>
  <si>
    <t>2등급(국기초100%-공단수가비용)</t>
  </si>
  <si>
    <t>3등급(국기초100%-공단수가비용)</t>
  </si>
  <si>
    <t>4등급(국기초100%-공단수가비용)</t>
  </si>
  <si>
    <t>5등급(국기초100%-공단수가비용)</t>
  </si>
  <si>
    <t>공단부담금(토요일)(30%가산)</t>
    <phoneticPr fontId="1" type="noConversion"/>
  </si>
  <si>
    <t>송영차랑지원비(왕복)</t>
    <phoneticPr fontId="1" type="noConversion"/>
  </si>
  <si>
    <t>주야간전용</t>
    <phoneticPr fontId="20" type="noConversion"/>
  </si>
  <si>
    <t>시설명</t>
  </si>
  <si>
    <t>정원</t>
  </si>
  <si>
    <t>수급자</t>
  </si>
  <si>
    <t>기초</t>
  </si>
  <si>
    <t>1등급</t>
  </si>
  <si>
    <t>2등급</t>
  </si>
  <si>
    <t>3등급</t>
  </si>
  <si>
    <t>4등급</t>
  </si>
  <si>
    <t>5등급</t>
  </si>
  <si>
    <t>가산금</t>
  </si>
  <si>
    <t>토요일가산인원수(1주일당)</t>
  </si>
  <si>
    <t>인력추가배치가산금액</t>
  </si>
  <si>
    <t>1달기준</t>
  </si>
  <si>
    <t>송영차량지원비인원수</t>
  </si>
  <si>
    <t>식사재료비</t>
  </si>
  <si>
    <t>한끼식사비용</t>
  </si>
  <si>
    <t>하루간식비</t>
  </si>
  <si>
    <t>후원금</t>
  </si>
  <si>
    <t>비지정후원금</t>
  </si>
  <si>
    <t>지정후원금</t>
  </si>
  <si>
    <t>1년기준</t>
  </si>
  <si>
    <t>프로그램사업비 월평균예상금액</t>
  </si>
  <si>
    <t>임대료</t>
  </si>
  <si>
    <t>명절상여금</t>
  </si>
  <si>
    <t>설날</t>
  </si>
  <si>
    <t>1회기준</t>
  </si>
  <si>
    <t>추석</t>
  </si>
  <si>
    <t>1주기준</t>
    <phoneticPr fontId="20" type="noConversion"/>
  </si>
  <si>
    <t>1등급(일반-공단의 본인부담금15% 청구비용)</t>
  </si>
  <si>
    <t>2등급(일반-공단의 본인부담금15% 청구비용)</t>
  </si>
  <si>
    <t>3등급(일반-공단의 본인부담금15% 청구비용)</t>
  </si>
  <si>
    <t>4등급(일반-공단의 본인부담금15% 청구비용)</t>
  </si>
  <si>
    <t>5등급(일반-공단의 본인부담금15% 청구비용)</t>
  </si>
  <si>
    <t>1등급(일반-공단의 본인부담금9% 청구비용)</t>
  </si>
  <si>
    <t>2등급(일반-공단의 본인부담금9% 청구비용)</t>
  </si>
  <si>
    <t>3등급(일반-공단의 본인부담금9% 청구비용)</t>
  </si>
  <si>
    <t>5등급(일반-공단의 본인부담금9% 청구비용)</t>
  </si>
  <si>
    <t>1등급(일반-공단의 본인부담금6% 청구비용)</t>
  </si>
  <si>
    <t>2등급(일반-공단의 본인부담금6% 청구비용)</t>
  </si>
  <si>
    <t>3등급(일반-공단의 본인부담금6% 청구비용)</t>
  </si>
  <si>
    <t>4등급(일반-공단의 본인부담금6% 청구비용)</t>
  </si>
  <si>
    <t>5등급(일반-공단의 본인부담금6% 청구비용)</t>
  </si>
  <si>
    <t>*</t>
  </si>
  <si>
    <t>*</t>
    <phoneticPr fontId="1" type="noConversion"/>
  </si>
  <si>
    <t>본인부담금
수입</t>
  </si>
  <si>
    <t>입소자
(이용자)
부담금수입</t>
    <phoneticPr fontId="1" type="noConversion"/>
  </si>
  <si>
    <t>입소(이용)
비용수입</t>
    <phoneticPr fontId="1" type="noConversion"/>
  </si>
  <si>
    <t>식재료비수입</t>
  </si>
  <si>
    <t>4등급(일반-공단의 본인부담금9% 청구비용)</t>
    <phoneticPr fontId="1" type="noConversion"/>
  </si>
  <si>
    <t>비급여비용 일반1, 2, 3등급(하루식비 3,000원
+간식비 1,000원 = 하루  4,000원)</t>
    <phoneticPr fontId="1" type="noConversion"/>
  </si>
  <si>
    <t>명</t>
    <phoneticPr fontId="1" type="noConversion"/>
  </si>
  <si>
    <t>월</t>
    <phoneticPr fontId="1" type="noConversion"/>
  </si>
  <si>
    <t>사업수입</t>
  </si>
  <si>
    <t>=</t>
  </si>
  <si>
    <t>보조금수입</t>
  </si>
  <si>
    <t>시군구보조금</t>
  </si>
  <si>
    <t>기타보조금</t>
  </si>
  <si>
    <t>후원금수입</t>
  </si>
  <si>
    <r>
      <t xml:space="preserve">
</t>
    </r>
    <r>
      <rPr>
        <sz val="9"/>
        <color indexed="8"/>
        <rFont val="새굴림"/>
        <family val="1"/>
        <charset val="129"/>
      </rPr>
      <t>장기요양급여수입</t>
    </r>
    <phoneticPr fontId="1" type="noConversion"/>
  </si>
  <si>
    <t>가산금수입</t>
    <phoneticPr fontId="1" type="noConversion"/>
  </si>
  <si>
    <t>=</t>
    <phoneticPr fontId="1" type="noConversion"/>
  </si>
  <si>
    <t>인력추가배치가산(사회복지사.요양보호사 등)</t>
    <phoneticPr fontId="1" type="noConversion"/>
  </si>
  <si>
    <t>직원식재료비수입</t>
  </si>
  <si>
    <t>세      입      계</t>
  </si>
  <si>
    <t>상여금(간접비)</t>
    <phoneticPr fontId="1" type="noConversion"/>
  </si>
  <si>
    <t>일용잡급(간접비)</t>
    <phoneticPr fontId="1" type="noConversion"/>
  </si>
  <si>
    <t>각종수당</t>
    <phoneticPr fontId="1" type="noConversion"/>
  </si>
  <si>
    <t>각종수당(간접비)</t>
    <phoneticPr fontId="1" type="noConversion"/>
  </si>
  <si>
    <t>시설직원에 대한 각종 수당 (직종ㆍ직급별로
일정액을 지급하는 수당과 시간외근무수당ㆍ
야간근무수당ㆍ휴일근무수당 등) 및 그 밖의 수당</t>
    <phoneticPr fontId="1" type="noConversion"/>
  </si>
  <si>
    <t>퇴직금 및  퇴직적립금
(간접비)</t>
  </si>
  <si>
    <t>퇴직금 및 
퇴직적립금</t>
    <phoneticPr fontId="1" type="noConversion"/>
  </si>
  <si>
    <t>사회보험부담금</t>
    <phoneticPr fontId="1" type="noConversion"/>
  </si>
  <si>
    <t>%</t>
  </si>
  <si>
    <t>연금보험료(급여의 4.5%)</t>
  </si>
  <si>
    <t>산재보험료(급여의 0.85%)</t>
  </si>
  <si>
    <t>사회보험부담금
(간접비-사업주부담분)</t>
  </si>
  <si>
    <r>
      <t xml:space="preserve">퇴직금 및  퇴직적립금
</t>
    </r>
    <r>
      <rPr>
        <b/>
        <sz val="9"/>
        <color indexed="10"/>
        <rFont val="새굴림"/>
        <family val="1"/>
        <charset val="129"/>
      </rPr>
      <t>(직접비)</t>
    </r>
  </si>
  <si>
    <r>
      <t xml:space="preserve">사회보험부담금
</t>
    </r>
    <r>
      <rPr>
        <b/>
        <sz val="9"/>
        <color indexed="10"/>
        <rFont val="새굴림"/>
        <family val="1"/>
        <charset val="129"/>
      </rPr>
      <t>(직접비-사업주부담분)</t>
    </r>
  </si>
  <si>
    <t>기관운영비</t>
  </si>
  <si>
    <t>기관운영 및 유관기관과의 업무형의 등에 
소요되는 경비 (협회비, 기관광고비,접대비 등)</t>
  </si>
  <si>
    <t>직책보조비</t>
  </si>
  <si>
    <t>직책보조비 및 시설장핸드폰요금</t>
  </si>
  <si>
    <t>회의비</t>
  </si>
  <si>
    <t>후원회 및 각종회의 다과비등에 소요되는 경비</t>
  </si>
  <si>
    <t>여비</t>
  </si>
  <si>
    <t>출장교통비</t>
  </si>
  <si>
    <t>수용비 및 수수료</t>
  </si>
  <si>
    <t>사무용품 및 인쇄비 등 소규모 수수료 등
(등기우편,배송비, 기장료 등 )</t>
  </si>
  <si>
    <t>공공요금 및 제세공과금</t>
  </si>
  <si>
    <t>전기,가스,통신요금 및 법령에 의하여 지급하는 제세
(화재 및 자동차 , 배상책임 보험료 등)</t>
  </si>
  <si>
    <t>차량비</t>
  </si>
  <si>
    <t>차량주유 및 정비유지비</t>
  </si>
  <si>
    <t>임차료</t>
  </si>
  <si>
    <t>사무실임대료 등</t>
  </si>
  <si>
    <t>기타운영비</t>
  </si>
  <si>
    <t>차량렌트비,직원식대,포상금 등</t>
  </si>
  <si>
    <t>사     무     비</t>
  </si>
  <si>
    <t>소         계</t>
  </si>
  <si>
    <t>재산조성비</t>
  </si>
  <si>
    <t>시설비</t>
  </si>
  <si>
    <t>시설 신.증축비 및 부대경비</t>
  </si>
  <si>
    <t>자산취득비</t>
  </si>
  <si>
    <t>운영에 필요한 비품 및 자산의 취득비</t>
  </si>
  <si>
    <t>시설장비유지비</t>
  </si>
  <si>
    <t>승강기,소방설비 등 시설물 유지관리비</t>
  </si>
  <si>
    <t>회</t>
    <phoneticPr fontId="1" type="noConversion"/>
  </si>
  <si>
    <t>재 산 조 성 비</t>
  </si>
  <si>
    <t>사업비</t>
  </si>
  <si>
    <t>운영비</t>
  </si>
  <si>
    <t>생계비</t>
  </si>
  <si>
    <t>주식비, 부식비, 특별부식비, 장유비, 월동용 김장비</t>
  </si>
  <si>
    <t>수용기관경비</t>
  </si>
  <si>
    <t>입소자를 위한 수용비(치약ㆍ칫솔ㆍ수건 구입비 등)</t>
  </si>
  <si>
    <t>의료비</t>
  </si>
  <si>
    <t>입소자의 진료약제비 및 의료소모품</t>
  </si>
  <si>
    <t>장의비</t>
  </si>
  <si>
    <t>입소자(이용자) 중 사망자의 장의비</t>
  </si>
  <si>
    <t>프로그램 사업비</t>
  </si>
  <si>
    <t>사회심리재활 등 입소자를 위한 프로그램운영비</t>
  </si>
  <si>
    <t>사     업     비</t>
  </si>
  <si>
    <t>전출금</t>
  </si>
  <si>
    <t>법인회계전출금</t>
  </si>
  <si>
    <t>기타전출금</t>
  </si>
  <si>
    <t>대표자 전출금</t>
  </si>
  <si>
    <t>상환금</t>
  </si>
  <si>
    <t>부채상환금</t>
  </si>
  <si>
    <t>원금상환금</t>
  </si>
  <si>
    <t>차입에 대한 원금 상환금</t>
  </si>
  <si>
    <t>이자지불금</t>
  </si>
  <si>
    <t>차입금 이자지급금</t>
  </si>
  <si>
    <t>잡지출</t>
  </si>
  <si>
    <t>보상금, 사례금, 소송경비 등</t>
  </si>
  <si>
    <t>예비비
및 기타</t>
  </si>
  <si>
    <t>예비비</t>
  </si>
  <si>
    <t>반환금</t>
  </si>
  <si>
    <t>적립금 및
준비금</t>
  </si>
  <si>
    <t>운영충당적립금 및
환경개선부담금</t>
  </si>
  <si>
    <t>운영충당적립금</t>
  </si>
  <si>
    <t>요양기관의 안정적인 기관운영을 위한 적립금</t>
  </si>
  <si>
    <t>시설환경 개선준비금</t>
  </si>
  <si>
    <t>시설이미지 개선을위한 시설환경개선준비금</t>
  </si>
  <si>
    <t>전   출   금   외</t>
  </si>
  <si>
    <t>세        출        계</t>
  </si>
  <si>
    <t>수입과차액</t>
  </si>
  <si>
    <r>
      <t xml:space="preserve">급여
</t>
    </r>
    <r>
      <rPr>
        <b/>
        <sz val="9"/>
        <color indexed="10"/>
        <rFont val="새굴림"/>
        <family val="1"/>
        <charset val="129"/>
      </rPr>
      <t>(직접비)</t>
    </r>
    <phoneticPr fontId="1" type="noConversion"/>
  </si>
  <si>
    <r>
      <t>상여금</t>
    </r>
    <r>
      <rPr>
        <b/>
        <sz val="9"/>
        <color indexed="10"/>
        <rFont val="새굴림"/>
        <family val="1"/>
        <charset val="129"/>
      </rPr>
      <t>(직접비)</t>
    </r>
    <phoneticPr fontId="1" type="noConversion"/>
  </si>
  <si>
    <r>
      <rPr>
        <b/>
        <sz val="9"/>
        <color indexed="8"/>
        <rFont val="새굴림"/>
        <family val="1"/>
        <charset val="129"/>
      </rPr>
      <t>일용잡급</t>
    </r>
    <r>
      <rPr>
        <b/>
        <sz val="9"/>
        <color indexed="10"/>
        <rFont val="새굴림"/>
        <family val="1"/>
        <charset val="129"/>
      </rPr>
      <t>(직접비)</t>
    </r>
    <phoneticPr fontId="1" type="noConversion"/>
  </si>
  <si>
    <r>
      <rPr>
        <b/>
        <sz val="9"/>
        <color indexed="8"/>
        <rFont val="새굴림"/>
        <family val="1"/>
        <charset val="129"/>
      </rPr>
      <t>각종수당</t>
    </r>
    <r>
      <rPr>
        <b/>
        <sz val="9"/>
        <color indexed="10"/>
        <rFont val="새굴림"/>
        <family val="1"/>
        <charset val="129"/>
      </rPr>
      <t>(직접비)</t>
    </r>
    <phoneticPr fontId="1" type="noConversion"/>
  </si>
  <si>
    <r>
      <t>202</t>
    </r>
    <r>
      <rPr>
        <sz val="10"/>
        <color indexed="8"/>
        <rFont val="굴림"/>
        <family val="3"/>
        <charset val="129"/>
      </rPr>
      <t>1</t>
    </r>
    <r>
      <rPr>
        <sz val="10"/>
        <color indexed="8"/>
        <rFont val="굴림"/>
        <family val="3"/>
        <charset val="129"/>
      </rPr>
      <t>년도
예상비용</t>
    </r>
    <phoneticPr fontId="20" type="noConversion"/>
  </si>
  <si>
    <r>
      <t>202</t>
    </r>
    <r>
      <rPr>
        <sz val="10"/>
        <color indexed="8"/>
        <rFont val="굴림"/>
        <family val="3"/>
        <charset val="129"/>
      </rPr>
      <t>1</t>
    </r>
    <r>
      <rPr>
        <sz val="10"/>
        <color indexed="8"/>
        <rFont val="굴림"/>
        <family val="3"/>
        <charset val="129"/>
      </rPr>
      <t>년도 예상 배상책임보험료</t>
    </r>
    <phoneticPr fontId="20" type="noConversion"/>
  </si>
  <si>
    <r>
      <t>202</t>
    </r>
    <r>
      <rPr>
        <sz val="10"/>
        <color indexed="8"/>
        <rFont val="굴림"/>
        <family val="3"/>
        <charset val="129"/>
      </rPr>
      <t>1</t>
    </r>
    <r>
      <rPr>
        <sz val="10"/>
        <color indexed="8"/>
        <rFont val="굴림"/>
        <family val="3"/>
        <charset val="129"/>
      </rPr>
      <t>년도 예상 시설공사비용</t>
    </r>
    <phoneticPr fontId="20" type="noConversion"/>
  </si>
  <si>
    <r>
      <t>202</t>
    </r>
    <r>
      <rPr>
        <sz val="10"/>
        <color indexed="8"/>
        <rFont val="굴림"/>
        <family val="3"/>
        <charset val="129"/>
      </rPr>
      <t>1</t>
    </r>
    <r>
      <rPr>
        <sz val="10"/>
        <color indexed="8"/>
        <rFont val="굴림"/>
        <family val="3"/>
        <charset val="129"/>
      </rPr>
      <t>년도 예상 자산취득비용(TV등)</t>
    </r>
    <phoneticPr fontId="20" type="noConversion"/>
  </si>
  <si>
    <t>퇴직간접</t>
  </si>
  <si>
    <t>치과위생사</t>
  </si>
  <si>
    <t>퇴직직접</t>
  </si>
  <si>
    <t>사회복지사</t>
  </si>
  <si>
    <t>명절간접</t>
  </si>
  <si>
    <t>명절직접</t>
  </si>
  <si>
    <t>간호조무사</t>
  </si>
  <si>
    <t>물리치료사</t>
  </si>
  <si>
    <t>사대보험간접</t>
  </si>
  <si>
    <t>작업치료사</t>
  </si>
  <si>
    <t>사대보험직접</t>
  </si>
  <si>
    <t>사무국장</t>
  </si>
  <si>
    <t>사무원</t>
  </si>
  <si>
    <t>영양사</t>
  </si>
  <si>
    <t>조리원</t>
  </si>
  <si>
    <t>위생원</t>
  </si>
  <si>
    <t>관리인</t>
  </si>
  <si>
    <t>보조원 운전사</t>
  </si>
  <si>
    <t>일용직</t>
  </si>
  <si>
    <t>비고</t>
  </si>
  <si>
    <r>
      <t xml:space="preserve">
</t>
    </r>
    <r>
      <rPr>
        <sz val="10"/>
        <color indexed="8"/>
        <rFont val="굴림"/>
        <family val="3"/>
        <charset val="129"/>
      </rPr>
      <t xml:space="preserve"> 1인 이상 (직종)
 2,000,000만원
 2,100,000만원
 2,200,000만원
 3가지 급여가 있다고 하여도</t>
    </r>
    <r>
      <rPr>
        <b/>
        <sz val="10"/>
        <color indexed="8"/>
        <rFont val="굴림"/>
        <family val="3"/>
        <charset val="129"/>
      </rPr>
      <t xml:space="preserve">
 </t>
    </r>
    <r>
      <rPr>
        <b/>
        <sz val="10"/>
        <color indexed="10"/>
        <rFont val="굴림"/>
        <family val="3"/>
        <charset val="129"/>
      </rPr>
      <t>직종 별 평균임금</t>
    </r>
    <r>
      <rPr>
        <sz val="10"/>
        <color indexed="8"/>
        <rFont val="굴림"/>
        <family val="3"/>
        <charset val="129"/>
      </rPr>
      <t xml:space="preserve">으로 
 한가지 </t>
    </r>
    <r>
      <rPr>
        <b/>
        <sz val="10"/>
        <color indexed="8"/>
        <rFont val="굴림"/>
        <family val="3"/>
        <charset val="129"/>
      </rPr>
      <t>2,100,000원</t>
    </r>
    <r>
      <rPr>
        <sz val="10"/>
        <color indexed="8"/>
        <rFont val="굴림"/>
        <family val="3"/>
        <charset val="129"/>
      </rPr>
      <t>으로만
 입력바랍니다.</t>
    </r>
    <r>
      <rPr>
        <b/>
        <sz val="10"/>
        <color indexed="8"/>
        <rFont val="굴림"/>
        <family val="3"/>
        <charset val="129"/>
      </rPr>
      <t xml:space="preserve">
</t>
    </r>
    <r>
      <rPr>
        <sz val="10"/>
        <color indexed="8"/>
        <rFont val="굴림"/>
        <family val="3"/>
        <charset val="129"/>
      </rPr>
      <t xml:space="preserve"> 인건비 지급비율 예시를 확인하시면서
 임금 변경 해주시길 바랍니다. </t>
    </r>
    <r>
      <rPr>
        <b/>
        <sz val="10"/>
        <color indexed="8"/>
        <rFont val="굴림"/>
        <family val="3"/>
        <charset val="129"/>
      </rPr>
      <t xml:space="preserve">
 ※ 주야간보호
 </t>
    </r>
    <r>
      <rPr>
        <b/>
        <sz val="10"/>
        <color indexed="10"/>
        <rFont val="굴림"/>
        <family val="3"/>
        <charset val="129"/>
      </rPr>
      <t>(2022년 직접 인건비 48.7%)</t>
    </r>
    <r>
      <rPr>
        <b/>
        <sz val="10"/>
        <color indexed="8"/>
        <rFont val="굴림"/>
        <family val="3"/>
        <charset val="129"/>
      </rPr>
      <t xml:space="preserve">
 간호(조무)사
 물리(작업)치료사
 사회복지사
 요양보호사
 ※ 2022년 최저임금(9,160원)
 주5일 8시간근로 기준
 월급여: 1,914,440원
 ※정원기준 요양보호사(필수인력)
</t>
    </r>
    <r>
      <rPr>
        <b/>
        <sz val="10"/>
        <color indexed="56"/>
        <rFont val="굴림"/>
        <family val="3"/>
        <charset val="129"/>
      </rPr>
      <t xml:space="preserve"> 공생 3명당 1명으로 계산</t>
    </r>
    <r>
      <rPr>
        <b/>
        <sz val="10"/>
        <color indexed="8"/>
        <rFont val="굴림"/>
        <family val="3"/>
        <charset val="129"/>
      </rPr>
      <t xml:space="preserve">
</t>
    </r>
    <r>
      <rPr>
        <sz val="10"/>
        <color indexed="8"/>
        <rFont val="굴림"/>
        <family val="3"/>
        <charset val="129"/>
      </rPr>
      <t xml:space="preserve"> ex) 9인공생 3명
 ex) 7인공생 2.3명 = 2명</t>
    </r>
    <r>
      <rPr>
        <b/>
        <sz val="10"/>
        <color indexed="8"/>
        <rFont val="굴림"/>
        <family val="3"/>
        <charset val="129"/>
      </rPr>
      <t xml:space="preserve">
</t>
    </r>
    <r>
      <rPr>
        <b/>
        <sz val="10"/>
        <color indexed="56"/>
        <rFont val="굴림"/>
        <family val="3"/>
        <charset val="129"/>
      </rPr>
      <t xml:space="preserve"> 시설 2.5명당 1명으로 계산</t>
    </r>
    <r>
      <rPr>
        <b/>
        <sz val="10"/>
        <color indexed="8"/>
        <rFont val="굴림"/>
        <family val="3"/>
        <charset val="129"/>
      </rPr>
      <t xml:space="preserve">
</t>
    </r>
    <r>
      <rPr>
        <sz val="10"/>
        <color indexed="8"/>
        <rFont val="굴림"/>
        <family val="3"/>
        <charset val="129"/>
      </rPr>
      <t xml:space="preserve"> ex) 29인시설 11.6명 = 12명</t>
    </r>
    <r>
      <rPr>
        <b/>
        <sz val="10"/>
        <color indexed="8"/>
        <rFont val="굴림"/>
        <family val="3"/>
        <charset val="129"/>
      </rPr>
      <t xml:space="preserve">
</t>
    </r>
    <r>
      <rPr>
        <b/>
        <sz val="10"/>
        <color indexed="56"/>
        <rFont val="굴림"/>
        <family val="3"/>
        <charset val="129"/>
      </rPr>
      <t xml:space="preserve"> 주야간 7명당 1명으로 계산</t>
    </r>
    <r>
      <rPr>
        <b/>
        <sz val="10"/>
        <color indexed="8"/>
        <rFont val="굴림"/>
        <family val="3"/>
        <charset val="129"/>
      </rPr>
      <t xml:space="preserve">
</t>
    </r>
    <r>
      <rPr>
        <sz val="10"/>
        <color indexed="8"/>
        <rFont val="굴림"/>
        <family val="3"/>
        <charset val="129"/>
      </rPr>
      <t xml:space="preserve"> ex) 29인주야간 4.1명 = 5명</t>
    </r>
    <phoneticPr fontId="20" type="noConversion"/>
  </si>
  <si>
    <t>직접비</t>
    <phoneticPr fontId="20" type="noConversion"/>
  </si>
  <si>
    <t>2022년도 예산총칙</t>
    <phoneticPr fontId="1" type="noConversion"/>
  </si>
  <si>
    <t>제1조. 2022년</t>
    <phoneticPr fontId="1" type="noConversion"/>
  </si>
  <si>
    <t>2022년도 세입 예산안</t>
    <phoneticPr fontId="1" type="noConversion"/>
  </si>
  <si>
    <t>2022년도
예산액</t>
    <phoneticPr fontId="1" type="noConversion"/>
  </si>
  <si>
    <t>2022년도 세출 예산안</t>
    <phoneticPr fontId="1" type="noConversion"/>
  </si>
  <si>
    <t>2022년도예산액</t>
    <phoneticPr fontId="1" type="noConversion"/>
  </si>
  <si>
    <t>인건비
(48.7%)</t>
    <phoneticPr fontId="1" type="noConversion"/>
  </si>
  <si>
    <t>건강보험료(급여의 3.495%)</t>
    <phoneticPr fontId="1" type="noConversion"/>
  </si>
  <si>
    <t>장기요양보험료(건강보험료의 12.27%)</t>
    <phoneticPr fontId="1" type="noConversion"/>
  </si>
  <si>
    <t>고용보험료(급여의 1.15%)</t>
    <phoneticPr fontId="1" type="noConversion"/>
  </si>
  <si>
    <t>보조원 운전사</t>
    <phoneticPr fontId="20" type="noConversion"/>
  </si>
  <si>
    <t>VIP재가노인복지센터</t>
  </si>
  <si>
    <t>신광철</t>
  </si>
  <si>
    <t>700502-1341913</t>
  </si>
  <si>
    <t>신지혜</t>
  </si>
  <si>
    <t>740211-2109516</t>
  </si>
  <si>
    <t>박신아</t>
  </si>
  <si>
    <t>971013-2023315</t>
  </si>
  <si>
    <t>신경화</t>
  </si>
  <si>
    <t>670309-2565912</t>
  </si>
  <si>
    <t>최지원</t>
  </si>
  <si>
    <t>710828-2899919</t>
  </si>
  <si>
    <t>오재정</t>
  </si>
  <si>
    <t>680802-2774526</t>
  </si>
  <si>
    <t>이종욱</t>
  </si>
  <si>
    <t>621210-1914226</t>
  </si>
  <si>
    <t>조미영</t>
  </si>
  <si>
    <t>670818-2918716</t>
  </si>
  <si>
    <t>박종한</t>
  </si>
  <si>
    <t>650817-1117921</t>
  </si>
  <si>
    <t>박태숙</t>
  </si>
  <si>
    <t>670226-2389917</t>
  </si>
  <si>
    <t>이문규</t>
  </si>
  <si>
    <t>700305-1109429</t>
  </si>
  <si>
    <t>기타전입금</t>
    <phoneticPr fontId="1" type="noConversion"/>
  </si>
  <si>
    <t>기타전입금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</si>
</sst>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(* #,##0_);_(* \(#,##0\);_(* &quot;-&quot;_);_(@_)"/>
    <numFmt numFmtId="177" formatCode="0_ "/>
    <numFmt numFmtId="179" formatCode="###,###,###,###,###,###"/>
    <numFmt numFmtId="183" formatCode="0_);[Red]\(0\)"/>
    <numFmt numFmtId="184" formatCode="0.0%"/>
    <numFmt numFmtId="185" formatCode="0.000%"/>
  </numFmts>
  <fonts count="50" x14ac:knownFonts="1"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8"/>
      <name val="굴림"/>
      <family val="3"/>
      <charset val="129"/>
    </font>
    <font>
      <b/>
      <sz val="14"/>
      <name val="맑은 고딕"/>
      <family val="3"/>
      <charset val="129"/>
    </font>
    <font>
      <b/>
      <sz val="20"/>
      <name val="맑은 고딕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b/>
      <sz val="16"/>
      <name val="맑은 고딕"/>
      <family val="3"/>
      <charset val="129"/>
    </font>
    <font>
      <sz val="24"/>
      <name val="맑은 고딕"/>
      <family val="3"/>
      <charset val="129"/>
    </font>
    <font>
      <b/>
      <sz val="11"/>
      <name val="맑은 고딕"/>
      <family val="3"/>
      <charset val="129"/>
    </font>
    <font>
      <b/>
      <sz val="24"/>
      <name val="맑은 고딕"/>
      <family val="3"/>
      <charset val="129"/>
    </font>
    <font>
      <sz val="10"/>
      <color indexed="8"/>
      <name val="새굴림"/>
      <family val="1"/>
      <charset val="129"/>
    </font>
    <font>
      <b/>
      <sz val="9"/>
      <name val="새굴림"/>
      <family val="1"/>
      <charset val="129"/>
    </font>
    <font>
      <sz val="9"/>
      <color indexed="8"/>
      <name val="새굴림"/>
      <family val="1"/>
      <charset val="129"/>
    </font>
    <font>
      <b/>
      <sz val="9"/>
      <color indexed="8"/>
      <name val="새굴림"/>
      <family val="1"/>
      <charset val="129"/>
    </font>
    <font>
      <b/>
      <sz val="20"/>
      <name val="새굴림"/>
      <family val="1"/>
      <charset val="129"/>
    </font>
    <font>
      <b/>
      <sz val="20"/>
      <color indexed="8"/>
      <name val="새굴림"/>
      <family val="1"/>
      <charset val="129"/>
    </font>
    <font>
      <sz val="8"/>
      <name val="굴림"/>
      <family val="3"/>
      <charset val="129"/>
    </font>
    <font>
      <b/>
      <sz val="10"/>
      <color indexed="8"/>
      <name val="굴림"/>
      <family val="3"/>
      <charset val="129"/>
    </font>
    <font>
      <b/>
      <sz val="10"/>
      <color indexed="10"/>
      <name val="굴림"/>
      <family val="3"/>
      <charset val="129"/>
    </font>
    <font>
      <b/>
      <sz val="12"/>
      <color indexed="8"/>
      <name val="굴림"/>
      <family val="3"/>
      <charset val="129"/>
    </font>
    <font>
      <b/>
      <sz val="2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10"/>
      <name val="새굴림"/>
      <family val="1"/>
      <charset val="129"/>
    </font>
    <font>
      <b/>
      <sz val="9"/>
      <color indexed="8"/>
      <name val="새굴림"/>
      <family val="1"/>
      <charset val="129"/>
    </font>
    <font>
      <sz val="11"/>
      <color indexed="8"/>
      <name val="새굴림"/>
      <family val="1"/>
      <charset val="129"/>
    </font>
    <font>
      <sz val="12"/>
      <color indexed="8"/>
      <name val="새굴림"/>
      <family val="1"/>
      <charset val="129"/>
    </font>
    <font>
      <b/>
      <sz val="10"/>
      <color indexed="56"/>
      <name val="굴림"/>
      <family val="3"/>
      <charset val="129"/>
    </font>
    <font>
      <b/>
      <sz val="22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color rgb="FFFF0000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0"/>
      <color rgb="FFFF0000"/>
      <name val="굴림"/>
      <family val="3"/>
      <charset val="129"/>
    </font>
    <font>
      <b/>
      <sz val="10"/>
      <color rgb="FFFF0000"/>
      <name val="새굴림"/>
      <family val="1"/>
      <charset val="129"/>
    </font>
    <font>
      <b/>
      <sz val="9"/>
      <color rgb="FFFF0000"/>
      <name val="새굴림"/>
      <family val="1"/>
      <charset val="129"/>
    </font>
    <font>
      <sz val="9"/>
      <color theme="1"/>
      <name val="새굴림"/>
      <family val="1"/>
      <charset val="129"/>
    </font>
    <font>
      <b/>
      <sz val="12"/>
      <color rgb="FFFF0000"/>
      <name val="새굴림"/>
      <family val="1"/>
      <charset val="129"/>
    </font>
    <font>
      <b/>
      <sz val="10"/>
      <color rgb="FF002060"/>
      <name val="새굴림"/>
      <family val="1"/>
      <charset val="129"/>
    </font>
    <font>
      <sz val="9"/>
      <color rgb="FF00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22"/>
      <color rgb="FFFF0000"/>
      <name val="굴림"/>
      <family val="3"/>
      <charset val="129"/>
    </font>
    <font>
      <sz val="9"/>
      <color rgb="FFFF0000"/>
      <name val="굴림체"/>
      <family val="3"/>
      <charset val="129"/>
    </font>
    <font>
      <sz val="12"/>
      <color rgb="FFFF0000"/>
      <name val="새굴림"/>
      <family val="1"/>
      <charset val="129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F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</borders>
  <cellStyleXfs count="13">
    <xf numFmtId="0" fontId="0" fillId="0" borderId="0"/>
    <xf numFmtId="0" fontId="2" fillId="3" borderId="86" applyNumberFormat="0" applyFont="0" applyAlignment="0" applyProtection="0">
      <alignment vertical="center"/>
    </xf>
    <xf numFmtId="0" fontId="25" fillId="3" borderId="8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/>
    <xf numFmtId="0" fontId="35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6" fillId="0" borderId="0">
      <alignment vertical="center"/>
    </xf>
    <xf numFmtId="0" fontId="2" fillId="0" borderId="0"/>
    <xf numFmtId="0" fontId="34" fillId="0" borderId="0">
      <alignment vertical="center"/>
    </xf>
    <xf numFmtId="0" fontId="25" fillId="0" borderId="0"/>
  </cellStyleXfs>
  <cellXfs count="544">
    <xf numFmtId="0" fontId="0" fillId="0" borderId="0" xfId="0"/>
    <xf numFmtId="0" fontId="3" fillId="0" borderId="0" xfId="8">
      <alignment vertical="center"/>
    </xf>
    <xf numFmtId="177" fontId="4" fillId="0" borderId="0" xfId="0" applyNumberFormat="1" applyFont="1" applyAlignment="1">
      <alignment vertical="center" wrapText="1"/>
    </xf>
    <xf numFmtId="41" fontId="37" fillId="5" borderId="1" xfId="5" applyFont="1" applyFill="1" applyBorder="1">
      <alignment vertical="center"/>
    </xf>
    <xf numFmtId="0" fontId="11" fillId="6" borderId="2" xfId="8" applyFont="1" applyFill="1" applyBorder="1" applyAlignment="1">
      <alignment horizontal="center" vertical="center"/>
    </xf>
    <xf numFmtId="176" fontId="7" fillId="7" borderId="0" xfId="4" applyFont="1" applyFill="1" applyBorder="1" applyAlignment="1">
      <alignment horizontal="center" vertical="center" wrapText="1"/>
    </xf>
    <xf numFmtId="177" fontId="12" fillId="7" borderId="0" xfId="0" applyNumberFormat="1" applyFont="1" applyFill="1" applyBorder="1" applyAlignment="1">
      <alignment horizontal="center" vertical="center" wrapText="1"/>
    </xf>
    <xf numFmtId="177" fontId="7" fillId="8" borderId="0" xfId="0" applyNumberFormat="1" applyFont="1" applyFill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left" vertical="center" wrapText="1"/>
    </xf>
    <xf numFmtId="177" fontId="9" fillId="0" borderId="0" xfId="0" applyNumberFormat="1" applyFont="1" applyBorder="1" applyAlignment="1">
      <alignment horizontal="center" vertical="center" wrapText="1"/>
    </xf>
    <xf numFmtId="176" fontId="9" fillId="0" borderId="0" xfId="4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left" vertical="center" wrapText="1"/>
    </xf>
    <xf numFmtId="0" fontId="10" fillId="0" borderId="0" xfId="8" applyFont="1" applyBorder="1">
      <alignment vertical="center"/>
    </xf>
    <xf numFmtId="0" fontId="8" fillId="0" borderId="0" xfId="8" applyFont="1" applyBorder="1">
      <alignment vertical="center"/>
    </xf>
    <xf numFmtId="0" fontId="7" fillId="0" borderId="3" xfId="8" applyFont="1" applyBorder="1" applyAlignment="1">
      <alignment horizontal="right" vertical="center"/>
    </xf>
    <xf numFmtId="0" fontId="16" fillId="9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41" fontId="16" fillId="9" borderId="4" xfId="4" applyNumberFormat="1" applyFont="1" applyFill="1" applyBorder="1" applyAlignment="1">
      <alignment horizontal="center" vertical="center"/>
    </xf>
    <xf numFmtId="0" fontId="6" fillId="10" borderId="8" xfId="8" applyFont="1" applyFill="1" applyBorder="1" applyAlignment="1">
      <alignment vertical="center"/>
    </xf>
    <xf numFmtId="0" fontId="6" fillId="10" borderId="9" xfId="8" applyFont="1" applyFill="1" applyBorder="1" applyAlignment="1">
      <alignment vertical="center"/>
    </xf>
    <xf numFmtId="0" fontId="13" fillId="10" borderId="8" xfId="8" applyFont="1" applyFill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 wrapText="1"/>
    </xf>
    <xf numFmtId="0" fontId="38" fillId="0" borderId="0" xfId="8" applyFont="1" applyBorder="1">
      <alignment vertical="center"/>
    </xf>
    <xf numFmtId="0" fontId="3" fillId="0" borderId="0" xfId="8" applyBorder="1">
      <alignment vertical="center"/>
    </xf>
    <xf numFmtId="0" fontId="0" fillId="0" borderId="0" xfId="0" applyNumberFormat="1"/>
    <xf numFmtId="1" fontId="0" fillId="0" borderId="0" xfId="0" applyNumberFormat="1"/>
    <xf numFmtId="42" fontId="7" fillId="8" borderId="0" xfId="4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11" borderId="5" xfId="0" applyFill="1" applyBorder="1" applyAlignment="1" applyProtection="1">
      <alignment horizontal="center" vertical="center"/>
      <protection locked="0"/>
    </xf>
    <xf numFmtId="0" fontId="0" fillId="11" borderId="12" xfId="0" applyFill="1" applyBorder="1" applyAlignment="1" applyProtection="1">
      <alignment horizontal="center" vertical="center"/>
      <protection locked="0"/>
    </xf>
    <xf numFmtId="0" fontId="0" fillId="11" borderId="13" xfId="0" applyFill="1" applyBorder="1" applyAlignment="1" applyProtection="1">
      <alignment horizontal="center" vertical="center"/>
      <protection locked="0"/>
    </xf>
    <xf numFmtId="0" fontId="0" fillId="11" borderId="14" xfId="0" applyFill="1" applyBorder="1" applyAlignment="1" applyProtection="1">
      <alignment horizontal="center" vertical="center"/>
      <protection locked="0"/>
    </xf>
    <xf numFmtId="0" fontId="0" fillId="11" borderId="15" xfId="0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 wrapText="1"/>
    </xf>
    <xf numFmtId="0" fontId="21" fillId="0" borderId="0" xfId="0" applyFont="1" applyAlignment="1" applyProtection="1">
      <alignment vertical="center"/>
    </xf>
    <xf numFmtId="0" fontId="0" fillId="11" borderId="16" xfId="0" applyFill="1" applyBorder="1" applyAlignment="1" applyProtection="1">
      <alignment horizontal="center" vertical="center"/>
      <protection locked="0"/>
    </xf>
    <xf numFmtId="176" fontId="0" fillId="0" borderId="2" xfId="4" applyFont="1" applyBorder="1" applyAlignment="1" applyProtection="1">
      <alignment horizontal="center" vertical="center"/>
    </xf>
    <xf numFmtId="176" fontId="2" fillId="11" borderId="17" xfId="4" applyFont="1" applyFill="1" applyBorder="1" applyAlignment="1" applyProtection="1">
      <alignment horizontal="center" vertical="center"/>
      <protection locked="0"/>
    </xf>
    <xf numFmtId="176" fontId="2" fillId="11" borderId="6" xfId="4" applyFont="1" applyFill="1" applyBorder="1" applyAlignment="1" applyProtection="1">
      <alignment horizontal="center" vertical="center"/>
      <protection locked="0"/>
    </xf>
    <xf numFmtId="176" fontId="2" fillId="11" borderId="18" xfId="4" applyFont="1" applyFill="1" applyBorder="1" applyAlignment="1" applyProtection="1">
      <alignment horizontal="center" vertical="center"/>
      <protection locked="0"/>
    </xf>
    <xf numFmtId="176" fontId="0" fillId="0" borderId="0" xfId="4" applyFont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</xf>
    <xf numFmtId="176" fontId="21" fillId="0" borderId="0" xfId="4" applyFont="1" applyAlignment="1" applyProtection="1">
      <alignment horizontal="center" vertical="center"/>
    </xf>
    <xf numFmtId="176" fontId="21" fillId="0" borderId="0" xfId="4" applyFont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/>
    </xf>
    <xf numFmtId="0" fontId="21" fillId="0" borderId="20" xfId="0" applyFont="1" applyBorder="1" applyAlignment="1" applyProtection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0" fontId="2" fillId="0" borderId="22" xfId="10" applyBorder="1" applyAlignment="1" applyProtection="1">
      <alignment horizontal="center" vertical="center"/>
    </xf>
    <xf numFmtId="0" fontId="25" fillId="0" borderId="0" xfId="12"/>
    <xf numFmtId="0" fontId="2" fillId="0" borderId="23" xfId="10" applyBorder="1" applyAlignment="1" applyProtection="1">
      <alignment horizontal="center" vertical="center"/>
    </xf>
    <xf numFmtId="0" fontId="2" fillId="11" borderId="23" xfId="10" applyFill="1" applyBorder="1" applyAlignment="1" applyProtection="1">
      <alignment horizontal="center" vertical="center"/>
      <protection locked="0"/>
    </xf>
    <xf numFmtId="0" fontId="2" fillId="0" borderId="19" xfId="10" applyBorder="1" applyAlignment="1" applyProtection="1">
      <alignment horizontal="center" vertical="center"/>
    </xf>
    <xf numFmtId="0" fontId="2" fillId="11" borderId="24" xfId="10" applyFill="1" applyBorder="1" applyAlignment="1" applyProtection="1">
      <alignment horizontal="center" vertical="center"/>
      <protection locked="0"/>
    </xf>
    <xf numFmtId="0" fontId="2" fillId="0" borderId="0" xfId="10" applyBorder="1" applyAlignment="1" applyProtection="1">
      <alignment horizontal="center" vertical="center"/>
    </xf>
    <xf numFmtId="0" fontId="2" fillId="0" borderId="10" xfId="10" applyBorder="1" applyAlignment="1" applyProtection="1">
      <alignment horizontal="center" vertical="center"/>
    </xf>
    <xf numFmtId="0" fontId="2" fillId="0" borderId="2" xfId="10" applyBorder="1" applyAlignment="1" applyProtection="1">
      <alignment horizontal="center" vertical="center"/>
    </xf>
    <xf numFmtId="9" fontId="2" fillId="0" borderId="11" xfId="10" applyNumberFormat="1" applyBorder="1" applyAlignment="1" applyProtection="1">
      <alignment horizontal="center" vertical="center"/>
    </xf>
    <xf numFmtId="0" fontId="2" fillId="11" borderId="13" xfId="10" applyFill="1" applyBorder="1" applyAlignment="1" applyProtection="1">
      <alignment horizontal="center" vertical="center"/>
      <protection locked="0"/>
    </xf>
    <xf numFmtId="0" fontId="2" fillId="0" borderId="25" xfId="10" applyBorder="1" applyAlignment="1" applyProtection="1">
      <alignment horizontal="center" vertical="center"/>
    </xf>
    <xf numFmtId="0" fontId="2" fillId="11" borderId="26" xfId="10" applyFill="1" applyBorder="1" applyAlignment="1" applyProtection="1">
      <alignment horizontal="center" vertical="center"/>
      <protection locked="0"/>
    </xf>
    <xf numFmtId="0" fontId="2" fillId="11" borderId="27" xfId="10" applyFill="1" applyBorder="1" applyAlignment="1" applyProtection="1">
      <alignment horizontal="center" vertical="center"/>
      <protection locked="0"/>
    </xf>
    <xf numFmtId="0" fontId="2" fillId="11" borderId="5" xfId="10" applyFill="1" applyBorder="1" applyAlignment="1" applyProtection="1">
      <alignment horizontal="center" vertical="center"/>
      <protection locked="0"/>
    </xf>
    <xf numFmtId="0" fontId="2" fillId="11" borderId="6" xfId="10" applyFill="1" applyBorder="1" applyAlignment="1" applyProtection="1">
      <alignment horizontal="center" vertical="center"/>
      <protection locked="0"/>
    </xf>
    <xf numFmtId="0" fontId="2" fillId="0" borderId="28" xfId="10" applyBorder="1" applyAlignment="1" applyProtection="1">
      <alignment horizontal="center" vertical="center"/>
    </xf>
    <xf numFmtId="0" fontId="2" fillId="0" borderId="29" xfId="10" applyBorder="1" applyAlignment="1" applyProtection="1">
      <alignment horizontal="center" vertical="center"/>
    </xf>
    <xf numFmtId="0" fontId="2" fillId="11" borderId="12" xfId="10" applyFill="1" applyBorder="1" applyAlignment="1" applyProtection="1">
      <alignment horizontal="center" vertical="center"/>
      <protection locked="0"/>
    </xf>
    <xf numFmtId="0" fontId="2" fillId="11" borderId="18" xfId="10" applyFill="1" applyBorder="1" applyAlignment="1" applyProtection="1">
      <alignment horizontal="center" vertical="center"/>
      <protection locked="0"/>
    </xf>
    <xf numFmtId="0" fontId="2" fillId="0" borderId="30" xfId="10" applyBorder="1" applyAlignment="1" applyProtection="1">
      <alignment horizontal="center" vertical="center"/>
    </xf>
    <xf numFmtId="0" fontId="2" fillId="0" borderId="13" xfId="10" applyBorder="1" applyAlignment="1" applyProtection="1">
      <alignment horizontal="center" vertical="center"/>
      <protection locked="0"/>
    </xf>
    <xf numFmtId="0" fontId="2" fillId="0" borderId="17" xfId="10" applyBorder="1" applyAlignment="1" applyProtection="1">
      <alignment horizontal="center" vertical="center"/>
      <protection locked="0"/>
    </xf>
    <xf numFmtId="0" fontId="2" fillId="0" borderId="12" xfId="10" applyBorder="1" applyAlignment="1" applyProtection="1">
      <alignment horizontal="center" vertical="center"/>
      <protection locked="0"/>
    </xf>
    <xf numFmtId="0" fontId="2" fillId="0" borderId="18" xfId="10" applyBorder="1" applyAlignment="1" applyProtection="1">
      <alignment horizontal="center" vertical="center"/>
      <protection locked="0"/>
    </xf>
    <xf numFmtId="0" fontId="2" fillId="0" borderId="26" xfId="10" applyBorder="1" applyAlignment="1" applyProtection="1">
      <alignment horizontal="center" vertical="center"/>
      <protection locked="0"/>
    </xf>
    <xf numFmtId="0" fontId="2" fillId="0" borderId="27" xfId="10" applyBorder="1" applyAlignment="1" applyProtection="1">
      <alignment horizontal="center" vertical="center"/>
      <protection locked="0"/>
    </xf>
    <xf numFmtId="0" fontId="2" fillId="0" borderId="31" xfId="10" applyBorder="1" applyAlignment="1" applyProtection="1">
      <alignment horizontal="center" vertical="center"/>
    </xf>
    <xf numFmtId="0" fontId="2" fillId="0" borderId="32" xfId="10" applyBorder="1" applyAlignment="1" applyProtection="1">
      <alignment horizontal="center" vertical="center"/>
    </xf>
    <xf numFmtId="0" fontId="2" fillId="0" borderId="33" xfId="10" applyBorder="1" applyAlignment="1" applyProtection="1">
      <alignment horizontal="center" vertical="center"/>
      <protection locked="0"/>
    </xf>
    <xf numFmtId="0" fontId="2" fillId="0" borderId="1" xfId="10" applyBorder="1" applyAlignment="1" applyProtection="1">
      <alignment horizontal="center" vertical="center"/>
      <protection locked="0"/>
    </xf>
    <xf numFmtId="0" fontId="2" fillId="11" borderId="25" xfId="10" applyFill="1" applyBorder="1" applyAlignment="1" applyProtection="1">
      <alignment horizontal="center" vertical="center"/>
      <protection locked="0"/>
    </xf>
    <xf numFmtId="0" fontId="2" fillId="0" borderId="15" xfId="10" applyBorder="1" applyAlignment="1" applyProtection="1">
      <alignment horizontal="center" vertical="center"/>
    </xf>
    <xf numFmtId="0" fontId="2" fillId="0" borderId="13" xfId="10" applyFill="1" applyBorder="1" applyAlignment="1" applyProtection="1">
      <alignment horizontal="center" vertical="center"/>
      <protection locked="0"/>
    </xf>
    <xf numFmtId="0" fontId="2" fillId="0" borderId="17" xfId="10" applyFill="1" applyBorder="1" applyAlignment="1" applyProtection="1">
      <alignment horizontal="center" vertical="center"/>
      <protection locked="0"/>
    </xf>
    <xf numFmtId="0" fontId="2" fillId="0" borderId="14" xfId="10" applyBorder="1" applyAlignment="1" applyProtection="1">
      <alignment horizontal="center" vertical="center"/>
    </xf>
    <xf numFmtId="0" fontId="2" fillId="0" borderId="5" xfId="10" applyFill="1" applyBorder="1" applyAlignment="1" applyProtection="1">
      <alignment horizontal="center" vertical="center"/>
      <protection locked="0"/>
    </xf>
    <xf numFmtId="0" fontId="2" fillId="0" borderId="6" xfId="10" applyFill="1" applyBorder="1" applyAlignment="1" applyProtection="1">
      <alignment horizontal="center" vertical="center"/>
      <protection locked="0"/>
    </xf>
    <xf numFmtId="0" fontId="2" fillId="0" borderId="16" xfId="10" applyBorder="1" applyAlignment="1" applyProtection="1">
      <alignment horizontal="center" vertical="center"/>
    </xf>
    <xf numFmtId="0" fontId="2" fillId="0" borderId="12" xfId="10" applyFill="1" applyBorder="1" applyAlignment="1" applyProtection="1">
      <alignment horizontal="center" vertical="center"/>
      <protection locked="0"/>
    </xf>
    <xf numFmtId="0" fontId="2" fillId="0" borderId="18" xfId="10" applyFill="1" applyBorder="1" applyAlignment="1" applyProtection="1">
      <alignment horizontal="center" vertical="center"/>
      <protection locked="0"/>
    </xf>
    <xf numFmtId="0" fontId="2" fillId="0" borderId="34" xfId="10" applyBorder="1" applyAlignment="1" applyProtection="1">
      <alignment horizontal="center" vertical="center"/>
    </xf>
    <xf numFmtId="0" fontId="39" fillId="0" borderId="5" xfId="12" applyFont="1" applyBorder="1" applyAlignment="1" applyProtection="1">
      <alignment horizontal="center" vertical="center"/>
      <protection locked="0"/>
    </xf>
    <xf numFmtId="0" fontId="39" fillId="0" borderId="21" xfId="12" applyFont="1" applyBorder="1" applyAlignment="1" applyProtection="1">
      <alignment horizontal="center" vertical="center"/>
      <protection locked="0"/>
    </xf>
    <xf numFmtId="0" fontId="39" fillId="0" borderId="13" xfId="12" applyFont="1" applyBorder="1" applyAlignment="1" applyProtection="1">
      <alignment horizontal="center" vertical="center"/>
      <protection locked="0"/>
    </xf>
    <xf numFmtId="0" fontId="39" fillId="0" borderId="12" xfId="12" applyFont="1" applyBorder="1" applyAlignment="1" applyProtection="1">
      <alignment horizontal="center" vertical="center"/>
      <protection locked="0"/>
    </xf>
    <xf numFmtId="0" fontId="2" fillId="11" borderId="21" xfId="10" applyFill="1" applyBorder="1" applyAlignment="1" applyProtection="1">
      <alignment horizontal="center" vertical="center"/>
      <protection locked="0"/>
    </xf>
    <xf numFmtId="0" fontId="2" fillId="0" borderId="21" xfId="10" applyBorder="1" applyAlignment="1" applyProtection="1">
      <alignment horizontal="center" vertical="center"/>
      <protection locked="0"/>
    </xf>
    <xf numFmtId="0" fontId="2" fillId="0" borderId="7" xfId="10" applyBorder="1" applyAlignment="1" applyProtection="1">
      <alignment horizontal="center" vertical="center"/>
      <protection locked="0"/>
    </xf>
    <xf numFmtId="0" fontId="2" fillId="11" borderId="30" xfId="10" applyFill="1" applyBorder="1" applyAlignment="1" applyProtection="1">
      <alignment horizontal="center" vertical="center"/>
      <protection locked="0"/>
    </xf>
    <xf numFmtId="0" fontId="25" fillId="0" borderId="14" xfId="12" applyBorder="1" applyAlignment="1" applyProtection="1">
      <alignment horizontal="center" vertical="center"/>
    </xf>
    <xf numFmtId="0" fontId="2" fillId="11" borderId="32" xfId="10" applyFill="1" applyBorder="1" applyAlignment="1" applyProtection="1">
      <alignment horizontal="center" vertical="center"/>
      <protection locked="0"/>
    </xf>
    <xf numFmtId="0" fontId="39" fillId="0" borderId="5" xfId="10" applyFont="1" applyFill="1" applyBorder="1" applyAlignment="1" applyProtection="1">
      <alignment horizontal="center" vertical="center"/>
      <protection locked="0"/>
    </xf>
    <xf numFmtId="183" fontId="0" fillId="11" borderId="13" xfId="0" applyNumberFormat="1" applyFill="1" applyBorder="1" applyAlignment="1" applyProtection="1">
      <alignment horizontal="center" vertical="center"/>
      <protection locked="0"/>
    </xf>
    <xf numFmtId="183" fontId="0" fillId="11" borderId="5" xfId="0" applyNumberFormat="1" applyFill="1" applyBorder="1" applyAlignment="1" applyProtection="1">
      <alignment horizontal="center" vertical="center"/>
      <protection locked="0"/>
    </xf>
    <xf numFmtId="183" fontId="0" fillId="11" borderId="12" xfId="0" applyNumberFormat="1" applyFill="1" applyBorder="1" applyAlignment="1" applyProtection="1">
      <alignment horizontal="center" vertical="center"/>
      <protection locked="0"/>
    </xf>
    <xf numFmtId="0" fontId="39" fillId="0" borderId="13" xfId="1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76" fontId="16" fillId="8" borderId="4" xfId="4" applyFont="1" applyFill="1" applyBorder="1" applyAlignment="1">
      <alignment horizontal="center" vertical="center"/>
    </xf>
    <xf numFmtId="176" fontId="16" fillId="8" borderId="35" xfId="4" applyFont="1" applyFill="1" applyBorder="1" applyAlignment="1">
      <alignment horizontal="center" vertical="center"/>
    </xf>
    <xf numFmtId="41" fontId="16" fillId="2" borderId="0" xfId="0" applyNumberFormat="1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76" fontId="16" fillId="2" borderId="0" xfId="4" applyFont="1" applyFill="1" applyAlignment="1">
      <alignment horizontal="center" vertical="center"/>
    </xf>
    <xf numFmtId="176" fontId="16" fillId="5" borderId="0" xfId="0" applyNumberFormat="1" applyFont="1" applyFill="1" applyAlignment="1">
      <alignment horizontal="center" vertical="center"/>
    </xf>
    <xf numFmtId="10" fontId="16" fillId="5" borderId="0" xfId="3" applyNumberFormat="1" applyFont="1" applyFill="1" applyAlignment="1">
      <alignment horizontal="center" vertical="center"/>
    </xf>
    <xf numFmtId="10" fontId="14" fillId="5" borderId="0" xfId="3" applyNumberFormat="1" applyFont="1" applyFill="1" applyAlignment="1">
      <alignment horizontal="center" vertical="center"/>
    </xf>
    <xf numFmtId="185" fontId="16" fillId="5" borderId="0" xfId="0" applyNumberFormat="1" applyFont="1" applyFill="1" applyAlignment="1">
      <alignment horizontal="center" vertical="center"/>
    </xf>
    <xf numFmtId="185" fontId="16" fillId="5" borderId="0" xfId="3" applyNumberFormat="1" applyFont="1" applyFill="1" applyAlignment="1">
      <alignment horizontal="center" vertical="center"/>
    </xf>
    <xf numFmtId="176" fontId="14" fillId="5" borderId="0" xfId="4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/>
    </xf>
    <xf numFmtId="0" fontId="16" fillId="8" borderId="36" xfId="0" applyFont="1" applyFill="1" applyBorder="1" applyAlignment="1">
      <alignment horizontal="center" vertical="center"/>
    </xf>
    <xf numFmtId="0" fontId="16" fillId="8" borderId="37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176" fontId="16" fillId="9" borderId="37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16" fillId="5" borderId="38" xfId="0" applyFont="1" applyFill="1" applyBorder="1" applyAlignment="1">
      <alignment horizontal="center" vertical="center" wrapText="1"/>
    </xf>
    <xf numFmtId="176" fontId="16" fillId="5" borderId="0" xfId="4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left" vertical="center"/>
    </xf>
    <xf numFmtId="41" fontId="16" fillId="8" borderId="35" xfId="4" applyNumberFormat="1" applyFont="1" applyFill="1" applyBorder="1" applyAlignment="1">
      <alignment horizontal="center" vertical="center"/>
    </xf>
    <xf numFmtId="41" fontId="16" fillId="8" borderId="4" xfId="4" applyNumberFormat="1" applyFont="1" applyFill="1" applyBorder="1" applyAlignment="1">
      <alignment horizontal="center" vertical="center"/>
    </xf>
    <xf numFmtId="41" fontId="16" fillId="8" borderId="36" xfId="4" applyNumberFormat="1" applyFont="1" applyFill="1" applyBorder="1" applyAlignment="1">
      <alignment horizontal="center" vertical="center"/>
    </xf>
    <xf numFmtId="41" fontId="16" fillId="8" borderId="37" xfId="4" applyNumberFormat="1" applyFont="1" applyFill="1" applyBorder="1" applyAlignment="1">
      <alignment horizontal="center" vertical="center"/>
    </xf>
    <xf numFmtId="41" fontId="16" fillId="9" borderId="37" xfId="4" applyNumberFormat="1" applyFont="1" applyFill="1" applyBorder="1" applyAlignment="1">
      <alignment horizontal="center" vertical="center"/>
    </xf>
    <xf numFmtId="41" fontId="16" fillId="9" borderId="35" xfId="4" applyNumberFormat="1" applyFont="1" applyFill="1" applyBorder="1" applyAlignment="1">
      <alignment horizontal="center" vertical="center"/>
    </xf>
    <xf numFmtId="41" fontId="16" fillId="9" borderId="36" xfId="4" applyNumberFormat="1" applyFont="1" applyFill="1" applyBorder="1" applyAlignment="1">
      <alignment horizontal="center" vertical="center"/>
    </xf>
    <xf numFmtId="41" fontId="16" fillId="2" borderId="0" xfId="4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76" fontId="16" fillId="5" borderId="0" xfId="4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41" fontId="17" fillId="5" borderId="0" xfId="4" applyNumberFormat="1" applyFont="1" applyFill="1" applyBorder="1" applyAlignment="1">
      <alignment horizontal="center" vertical="center"/>
    </xf>
    <xf numFmtId="41" fontId="17" fillId="5" borderId="0" xfId="4" applyNumberFormat="1" applyFont="1" applyFill="1" applyAlignment="1">
      <alignment horizontal="center" vertical="center"/>
    </xf>
    <xf numFmtId="0" fontId="16" fillId="8" borderId="39" xfId="0" applyFont="1" applyFill="1" applyBorder="1" applyAlignment="1">
      <alignment horizontal="left" vertical="center"/>
    </xf>
    <xf numFmtId="0" fontId="16" fillId="8" borderId="40" xfId="0" applyFont="1" applyFill="1" applyBorder="1" applyAlignment="1">
      <alignment horizontal="left" vertical="center"/>
    </xf>
    <xf numFmtId="0" fontId="16" fillId="8" borderId="41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center" vertical="center" wrapText="1"/>
    </xf>
    <xf numFmtId="41" fontId="16" fillId="5" borderId="5" xfId="4" applyNumberFormat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41" fontId="16" fillId="8" borderId="5" xfId="4" applyNumberFormat="1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41" fontId="16" fillId="0" borderId="5" xfId="4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176" fontId="16" fillId="9" borderId="4" xfId="0" applyNumberFormat="1" applyFont="1" applyFill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176" fontId="16" fillId="9" borderId="26" xfId="0" applyNumberFormat="1" applyFont="1" applyFill="1" applyBorder="1" applyAlignment="1">
      <alignment horizontal="center" vertical="center"/>
    </xf>
    <xf numFmtId="41" fontId="16" fillId="9" borderId="26" xfId="4" applyNumberFormat="1" applyFont="1" applyFill="1" applyBorder="1" applyAlignment="1">
      <alignment horizontal="center" vertical="center"/>
    </xf>
    <xf numFmtId="41" fontId="16" fillId="9" borderId="42" xfId="4" applyNumberFormat="1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176" fontId="16" fillId="9" borderId="43" xfId="0" applyNumberFormat="1" applyFont="1" applyFill="1" applyBorder="1" applyAlignment="1">
      <alignment horizontal="center" vertical="center"/>
    </xf>
    <xf numFmtId="41" fontId="16" fillId="9" borderId="43" xfId="4" applyNumberFormat="1" applyFont="1" applyFill="1" applyBorder="1" applyAlignment="1">
      <alignment horizontal="center" vertical="center"/>
    </xf>
    <xf numFmtId="41" fontId="17" fillId="0" borderId="26" xfId="4" applyNumberFormat="1" applyFont="1" applyFill="1" applyBorder="1" applyAlignment="1">
      <alignment horizontal="center" vertical="center" wrapText="1"/>
    </xf>
    <xf numFmtId="41" fontId="17" fillId="0" borderId="5" xfId="4" applyNumberFormat="1" applyFont="1" applyFill="1" applyBorder="1" applyAlignment="1">
      <alignment horizontal="center" vertical="center" wrapText="1"/>
    </xf>
    <xf numFmtId="41" fontId="17" fillId="0" borderId="5" xfId="4" applyNumberFormat="1" applyFont="1" applyFill="1" applyBorder="1" applyAlignment="1">
      <alignment horizontal="center" vertical="center"/>
    </xf>
    <xf numFmtId="41" fontId="17" fillId="0" borderId="21" xfId="4" applyNumberFormat="1" applyFont="1" applyFill="1" applyBorder="1" applyAlignment="1">
      <alignment horizontal="center" vertical="center"/>
    </xf>
    <xf numFmtId="41" fontId="40" fillId="0" borderId="11" xfId="4" applyNumberFormat="1" applyFont="1" applyFill="1" applyBorder="1" applyAlignment="1">
      <alignment horizontal="center" vertical="center"/>
    </xf>
    <xf numFmtId="41" fontId="17" fillId="0" borderId="5" xfId="4" applyNumberFormat="1" applyFont="1" applyFill="1" applyBorder="1" applyAlignment="1">
      <alignment vertical="center" wrapText="1"/>
    </xf>
    <xf numFmtId="183" fontId="16" fillId="9" borderId="37" xfId="0" applyNumberFormat="1" applyFont="1" applyFill="1" applyBorder="1" applyAlignment="1">
      <alignment horizontal="center" vertical="center"/>
    </xf>
    <xf numFmtId="183" fontId="16" fillId="9" borderId="26" xfId="0" applyNumberFormat="1" applyFont="1" applyFill="1" applyBorder="1" applyAlignment="1">
      <alignment horizontal="center" vertical="center"/>
    </xf>
    <xf numFmtId="183" fontId="16" fillId="9" borderId="4" xfId="0" applyNumberFormat="1" applyFont="1" applyFill="1" applyBorder="1" applyAlignment="1">
      <alignment horizontal="center" vertical="center"/>
    </xf>
    <xf numFmtId="183" fontId="16" fillId="9" borderId="43" xfId="0" applyNumberFormat="1" applyFont="1" applyFill="1" applyBorder="1" applyAlignment="1">
      <alignment horizontal="center" vertical="center"/>
    </xf>
    <xf numFmtId="183" fontId="16" fillId="0" borderId="5" xfId="0" applyNumberFormat="1" applyFont="1" applyFill="1" applyBorder="1" applyAlignment="1">
      <alignment horizontal="center" vertical="center"/>
    </xf>
    <xf numFmtId="183" fontId="16" fillId="8" borderId="4" xfId="0" applyNumberFormat="1" applyFont="1" applyFill="1" applyBorder="1" applyAlignment="1">
      <alignment horizontal="center" vertical="center"/>
    </xf>
    <xf numFmtId="183" fontId="16" fillId="8" borderId="37" xfId="0" applyNumberFormat="1" applyFont="1" applyFill="1" applyBorder="1" applyAlignment="1">
      <alignment horizontal="center" vertical="center"/>
    </xf>
    <xf numFmtId="183" fontId="16" fillId="2" borderId="0" xfId="0" applyNumberFormat="1" applyFont="1" applyFill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41" fontId="17" fillId="0" borderId="43" xfId="4" applyNumberFormat="1" applyFont="1" applyFill="1" applyBorder="1" applyAlignment="1">
      <alignment horizontal="center" vertical="center" wrapText="1"/>
    </xf>
    <xf numFmtId="176" fontId="16" fillId="2" borderId="43" xfId="4" applyFont="1" applyFill="1" applyBorder="1" applyAlignment="1">
      <alignment vertical="center"/>
    </xf>
    <xf numFmtId="176" fontId="16" fillId="2" borderId="43" xfId="4" applyFont="1" applyFill="1" applyBorder="1" applyAlignment="1">
      <alignment horizontal="center" vertical="center"/>
    </xf>
    <xf numFmtId="183" fontId="16" fillId="2" borderId="43" xfId="4" applyNumberFormat="1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41" fontId="16" fillId="2" borderId="43" xfId="4" applyNumberFormat="1" applyFont="1" applyFill="1" applyBorder="1" applyAlignment="1">
      <alignment vertical="center"/>
    </xf>
    <xf numFmtId="41" fontId="17" fillId="8" borderId="26" xfId="4" applyNumberFormat="1" applyFont="1" applyFill="1" applyBorder="1" applyAlignment="1">
      <alignment horizontal="center" vertical="center" wrapText="1"/>
    </xf>
    <xf numFmtId="183" fontId="16" fillId="8" borderId="35" xfId="0" applyNumberFormat="1" applyFont="1" applyFill="1" applyBorder="1" applyAlignment="1">
      <alignment horizontal="center" vertical="center"/>
    </xf>
    <xf numFmtId="183" fontId="16" fillId="8" borderId="36" xfId="0" applyNumberFormat="1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183" fontId="16" fillId="8" borderId="21" xfId="0" applyNumberFormat="1" applyFont="1" applyFill="1" applyBorder="1" applyAlignment="1">
      <alignment horizontal="center" vertical="center"/>
    </xf>
    <xf numFmtId="41" fontId="16" fillId="8" borderId="21" xfId="4" applyNumberFormat="1" applyFont="1" applyFill="1" applyBorder="1" applyAlignment="1">
      <alignment horizontal="center" vertical="center"/>
    </xf>
    <xf numFmtId="49" fontId="15" fillId="12" borderId="16" xfId="7" applyNumberFormat="1" applyFont="1" applyFill="1" applyBorder="1" applyAlignment="1">
      <alignment horizontal="center" vertical="center" wrapText="1"/>
    </xf>
    <xf numFmtId="49" fontId="15" fillId="12" borderId="12" xfId="7" applyNumberFormat="1" applyFont="1" applyFill="1" applyBorder="1" applyAlignment="1">
      <alignment horizontal="center" vertical="center" wrapText="1"/>
    </xf>
    <xf numFmtId="49" fontId="16" fillId="2" borderId="14" xfId="12" applyNumberFormat="1" applyFont="1" applyFill="1" applyBorder="1" applyAlignment="1">
      <alignment horizontal="center" vertical="center" wrapText="1"/>
    </xf>
    <xf numFmtId="49" fontId="16" fillId="2" borderId="5" xfId="12" applyNumberFormat="1" applyFont="1" applyFill="1" applyBorder="1" applyAlignment="1">
      <alignment horizontal="center" vertical="center" wrapText="1"/>
    </xf>
    <xf numFmtId="0" fontId="16" fillId="5" borderId="5" xfId="12" applyFont="1" applyFill="1" applyBorder="1" applyAlignment="1">
      <alignment horizontal="center" vertical="center"/>
    </xf>
    <xf numFmtId="176" fontId="16" fillId="5" borderId="5" xfId="6" applyFont="1" applyFill="1" applyBorder="1" applyAlignment="1">
      <alignment horizontal="center" vertical="center"/>
    </xf>
    <xf numFmtId="0" fontId="16" fillId="2" borderId="6" xfId="12" applyFont="1" applyFill="1" applyBorder="1" applyAlignment="1">
      <alignment horizontal="left" vertical="center"/>
    </xf>
    <xf numFmtId="49" fontId="16" fillId="2" borderId="21" xfId="12" applyNumberFormat="1" applyFont="1" applyFill="1" applyBorder="1" applyAlignment="1">
      <alignment horizontal="center" vertical="center" wrapText="1"/>
    </xf>
    <xf numFmtId="49" fontId="16" fillId="5" borderId="21" xfId="12" applyNumberFormat="1" applyFont="1" applyFill="1" applyBorder="1" applyAlignment="1">
      <alignment horizontal="center" vertical="center" wrapText="1"/>
    </xf>
    <xf numFmtId="0" fontId="16" fillId="5" borderId="6" xfId="12" applyFont="1" applyFill="1" applyBorder="1" applyAlignment="1">
      <alignment horizontal="left" vertical="center"/>
    </xf>
    <xf numFmtId="0" fontId="16" fillId="2" borderId="6" xfId="12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6" fillId="0" borderId="5" xfId="12" applyNumberFormat="1" applyFont="1" applyFill="1" applyBorder="1" applyAlignment="1">
      <alignment horizontal="center" vertical="center" wrapText="1"/>
    </xf>
    <xf numFmtId="0" fontId="16" fillId="9" borderId="44" xfId="12" applyFont="1" applyFill="1" applyBorder="1" applyAlignment="1">
      <alignment horizontal="left" vertical="center"/>
    </xf>
    <xf numFmtId="0" fontId="16" fillId="9" borderId="45" xfId="12" applyFont="1" applyFill="1" applyBorder="1" applyAlignment="1">
      <alignment horizontal="left" vertical="center"/>
    </xf>
    <xf numFmtId="0" fontId="16" fillId="9" borderId="39" xfId="12" applyFont="1" applyFill="1" applyBorder="1" applyAlignment="1">
      <alignment horizontal="left" vertical="center"/>
    </xf>
    <xf numFmtId="0" fontId="16" fillId="9" borderId="40" xfId="12" applyFont="1" applyFill="1" applyBorder="1" applyAlignment="1">
      <alignment horizontal="left" vertical="center"/>
    </xf>
    <xf numFmtId="0" fontId="16" fillId="9" borderId="41" xfId="12" applyFont="1" applyFill="1" applyBorder="1" applyAlignment="1">
      <alignment horizontal="left" vertical="center"/>
    </xf>
    <xf numFmtId="0" fontId="16" fillId="0" borderId="6" xfId="12" applyFont="1" applyFill="1" applyBorder="1" applyAlignment="1">
      <alignment horizontal="left" vertical="center" wrapText="1"/>
    </xf>
    <xf numFmtId="0" fontId="16" fillId="5" borderId="46" xfId="0" applyFont="1" applyFill="1" applyBorder="1" applyAlignment="1">
      <alignment horizontal="left" vertical="center"/>
    </xf>
    <xf numFmtId="49" fontId="17" fillId="12" borderId="47" xfId="0" applyNumberFormat="1" applyFont="1" applyFill="1" applyBorder="1" applyAlignment="1">
      <alignment horizontal="center" vertical="center" wrapText="1"/>
    </xf>
    <xf numFmtId="49" fontId="17" fillId="12" borderId="21" xfId="0" applyNumberFormat="1" applyFont="1" applyFill="1" applyBorder="1" applyAlignment="1">
      <alignment horizontal="center" vertical="center" wrapText="1"/>
    </xf>
    <xf numFmtId="0" fontId="16" fillId="13" borderId="35" xfId="0" applyFont="1" applyFill="1" applyBorder="1" applyAlignment="1">
      <alignment horizontal="center" vertical="center"/>
    </xf>
    <xf numFmtId="41" fontId="16" fillId="13" borderId="35" xfId="4" applyNumberFormat="1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horizontal="center" vertical="center"/>
    </xf>
    <xf numFmtId="41" fontId="16" fillId="13" borderId="4" xfId="4" applyNumberFormat="1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vertical="center"/>
    </xf>
    <xf numFmtId="0" fontId="16" fillId="13" borderId="35" xfId="0" applyFont="1" applyFill="1" applyBorder="1" applyAlignment="1">
      <alignment vertical="center"/>
    </xf>
    <xf numFmtId="0" fontId="16" fillId="13" borderId="36" xfId="0" applyFont="1" applyFill="1" applyBorder="1" applyAlignment="1">
      <alignment horizontal="center" vertical="center"/>
    </xf>
    <xf numFmtId="41" fontId="16" fillId="13" borderId="36" xfId="4" applyNumberFormat="1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vertical="center"/>
    </xf>
    <xf numFmtId="0" fontId="16" fillId="8" borderId="35" xfId="0" applyFont="1" applyFill="1" applyBorder="1" applyAlignment="1">
      <alignment vertical="center"/>
    </xf>
    <xf numFmtId="0" fontId="16" fillId="8" borderId="36" xfId="0" applyFont="1" applyFill="1" applyBorder="1" applyAlignment="1">
      <alignment vertical="center"/>
    </xf>
    <xf numFmtId="41" fontId="16" fillId="5" borderId="0" xfId="4" applyNumberFormat="1" applyFont="1" applyFill="1" applyBorder="1" applyAlignment="1">
      <alignment horizontal="center" vertical="center"/>
    </xf>
    <xf numFmtId="41" fontId="16" fillId="5" borderId="0" xfId="4" applyNumberFormat="1" applyFont="1" applyFill="1" applyAlignment="1">
      <alignment horizontal="center" vertical="center"/>
    </xf>
    <xf numFmtId="49" fontId="17" fillId="0" borderId="26" xfId="0" applyNumberFormat="1" applyFont="1" applyFill="1" applyBorder="1" applyAlignment="1">
      <alignment horizontal="center" vertical="center" wrapText="1"/>
    </xf>
    <xf numFmtId="41" fontId="16" fillId="0" borderId="26" xfId="4" applyNumberFormat="1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49" fontId="16" fillId="0" borderId="26" xfId="0" applyNumberFormat="1" applyFont="1" applyFill="1" applyBorder="1" applyAlignment="1">
      <alignment horizontal="center" vertical="center" wrapText="1"/>
    </xf>
    <xf numFmtId="49" fontId="41" fillId="0" borderId="26" xfId="0" applyNumberFormat="1" applyFont="1" applyFill="1" applyBorder="1" applyAlignment="1">
      <alignment horizontal="center" vertical="center" wrapText="1"/>
    </xf>
    <xf numFmtId="49" fontId="42" fillId="0" borderId="26" xfId="0" applyNumberFormat="1" applyFont="1" applyFill="1" applyBorder="1" applyAlignment="1">
      <alignment horizontal="center" vertical="center" wrapText="1"/>
    </xf>
    <xf numFmtId="41" fontId="16" fillId="13" borderId="5" xfId="4" applyNumberFormat="1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16" fillId="13" borderId="6" xfId="0" applyFont="1" applyFill="1" applyBorder="1" applyAlignment="1">
      <alignment horizontal="left" vertical="center" wrapText="1"/>
    </xf>
    <xf numFmtId="0" fontId="16" fillId="8" borderId="6" xfId="0" applyFont="1" applyFill="1" applyBorder="1" applyAlignment="1">
      <alignment horizontal="left" vertical="center" wrapText="1"/>
    </xf>
    <xf numFmtId="0" fontId="16" fillId="13" borderId="21" xfId="0" applyFont="1" applyFill="1" applyBorder="1" applyAlignment="1">
      <alignment horizontal="center" vertical="center"/>
    </xf>
    <xf numFmtId="0" fontId="16" fillId="13" borderId="26" xfId="0" applyFont="1" applyFill="1" applyBorder="1" applyAlignment="1">
      <alignment horizontal="center" vertical="center"/>
    </xf>
    <xf numFmtId="0" fontId="16" fillId="13" borderId="39" xfId="12" applyNumberFormat="1" applyFont="1" applyFill="1" applyBorder="1" applyAlignment="1">
      <alignment horizontal="left" vertical="center"/>
    </xf>
    <xf numFmtId="0" fontId="16" fillId="13" borderId="40" xfId="12" applyNumberFormat="1" applyFont="1" applyFill="1" applyBorder="1" applyAlignment="1">
      <alignment horizontal="left" vertical="center"/>
    </xf>
    <xf numFmtId="0" fontId="16" fillId="13" borderId="41" xfId="12" applyNumberFormat="1" applyFont="1" applyFill="1" applyBorder="1" applyAlignment="1">
      <alignment horizontal="left" vertical="center"/>
    </xf>
    <xf numFmtId="0" fontId="16" fillId="8" borderId="39" xfId="12" applyNumberFormat="1" applyFont="1" applyFill="1" applyBorder="1" applyAlignment="1">
      <alignment horizontal="left" vertical="center"/>
    </xf>
    <xf numFmtId="0" fontId="16" fillId="8" borderId="40" xfId="12" applyNumberFormat="1" applyFont="1" applyFill="1" applyBorder="1" applyAlignment="1">
      <alignment horizontal="left" vertical="center"/>
    </xf>
    <xf numFmtId="0" fontId="16" fillId="8" borderId="41" xfId="12" applyNumberFormat="1" applyFont="1" applyFill="1" applyBorder="1" applyAlignment="1">
      <alignment horizontal="left" vertical="center"/>
    </xf>
    <xf numFmtId="0" fontId="17" fillId="13" borderId="5" xfId="12" applyFont="1" applyFill="1" applyBorder="1" applyAlignment="1">
      <alignment horizontal="center" vertical="center" wrapText="1"/>
    </xf>
    <xf numFmtId="0" fontId="16" fillId="8" borderId="5" xfId="12" applyFont="1" applyFill="1" applyBorder="1" applyAlignment="1">
      <alignment horizontal="center" vertical="center" wrapText="1"/>
    </xf>
    <xf numFmtId="41" fontId="16" fillId="13" borderId="4" xfId="6" applyNumberFormat="1" applyFont="1" applyFill="1" applyBorder="1" applyAlignment="1">
      <alignment horizontal="center" vertical="center"/>
    </xf>
    <xf numFmtId="41" fontId="16" fillId="13" borderId="48" xfId="6" applyNumberFormat="1" applyFont="1" applyFill="1" applyBorder="1" applyAlignment="1">
      <alignment vertical="center"/>
    </xf>
    <xf numFmtId="41" fontId="16" fillId="13" borderId="49" xfId="6" applyNumberFormat="1" applyFont="1" applyFill="1" applyBorder="1" applyAlignment="1">
      <alignment vertical="center"/>
    </xf>
    <xf numFmtId="0" fontId="16" fillId="13" borderId="4" xfId="12" applyNumberFormat="1" applyFont="1" applyFill="1" applyBorder="1" applyAlignment="1">
      <alignment horizontal="center" vertical="center" wrapText="1"/>
    </xf>
    <xf numFmtId="0" fontId="16" fillId="13" borderId="4" xfId="12" applyFont="1" applyFill="1" applyBorder="1" applyAlignment="1">
      <alignment horizontal="center" vertical="center"/>
    </xf>
    <xf numFmtId="41" fontId="16" fillId="13" borderId="35" xfId="6" applyNumberFormat="1" applyFont="1" applyFill="1" applyBorder="1" applyAlignment="1">
      <alignment horizontal="center" vertical="center"/>
    </xf>
    <xf numFmtId="41" fontId="16" fillId="13" borderId="50" xfId="6" applyNumberFormat="1" applyFont="1" applyFill="1" applyBorder="1" applyAlignment="1">
      <alignment vertical="center"/>
    </xf>
    <xf numFmtId="41" fontId="16" fillId="13" borderId="51" xfId="6" applyNumberFormat="1" applyFont="1" applyFill="1" applyBorder="1" applyAlignment="1">
      <alignment vertical="center"/>
    </xf>
    <xf numFmtId="0" fontId="16" fillId="13" borderId="35" xfId="12" applyNumberFormat="1" applyFont="1" applyFill="1" applyBorder="1" applyAlignment="1">
      <alignment horizontal="center" vertical="center" wrapText="1"/>
    </xf>
    <xf numFmtId="0" fontId="16" fillId="13" borderId="35" xfId="12" applyFont="1" applyFill="1" applyBorder="1" applyAlignment="1">
      <alignment horizontal="center" vertical="center"/>
    </xf>
    <xf numFmtId="41" fontId="16" fillId="13" borderId="36" xfId="6" applyNumberFormat="1" applyFont="1" applyFill="1" applyBorder="1" applyAlignment="1">
      <alignment horizontal="center" vertical="center"/>
    </xf>
    <xf numFmtId="41" fontId="16" fillId="13" borderId="52" xfId="6" applyNumberFormat="1" applyFont="1" applyFill="1" applyBorder="1" applyAlignment="1">
      <alignment vertical="center"/>
    </xf>
    <xf numFmtId="41" fontId="16" fillId="13" borderId="53" xfId="6" applyNumberFormat="1" applyFont="1" applyFill="1" applyBorder="1" applyAlignment="1">
      <alignment vertical="center"/>
    </xf>
    <xf numFmtId="0" fontId="16" fillId="13" borderId="36" xfId="12" applyNumberFormat="1" applyFont="1" applyFill="1" applyBorder="1" applyAlignment="1">
      <alignment horizontal="center" vertical="center" wrapText="1"/>
    </xf>
    <xf numFmtId="0" fontId="16" fillId="13" borderId="36" xfId="12" applyFont="1" applyFill="1" applyBorder="1" applyAlignment="1">
      <alignment horizontal="center" vertical="center"/>
    </xf>
    <xf numFmtId="41" fontId="16" fillId="8" borderId="4" xfId="6" applyNumberFormat="1" applyFont="1" applyFill="1" applyBorder="1" applyAlignment="1">
      <alignment horizontal="center" vertical="center"/>
    </xf>
    <xf numFmtId="41" fontId="16" fillId="8" borderId="48" xfId="6" applyNumberFormat="1" applyFont="1" applyFill="1" applyBorder="1" applyAlignment="1">
      <alignment vertical="center"/>
    </xf>
    <xf numFmtId="41" fontId="16" fillId="8" borderId="49" xfId="6" applyNumberFormat="1" applyFont="1" applyFill="1" applyBorder="1" applyAlignment="1">
      <alignment vertical="center"/>
    </xf>
    <xf numFmtId="0" fontId="16" fillId="8" borderId="4" xfId="12" applyNumberFormat="1" applyFont="1" applyFill="1" applyBorder="1" applyAlignment="1">
      <alignment horizontal="center" vertical="center" wrapText="1"/>
    </xf>
    <xf numFmtId="0" fontId="16" fillId="8" borderId="4" xfId="12" applyFont="1" applyFill="1" applyBorder="1" applyAlignment="1">
      <alignment horizontal="center" vertical="center"/>
    </xf>
    <xf numFmtId="41" fontId="16" fillId="8" borderId="35" xfId="6" applyNumberFormat="1" applyFont="1" applyFill="1" applyBorder="1" applyAlignment="1">
      <alignment horizontal="center" vertical="center"/>
    </xf>
    <xf numFmtId="41" fontId="16" fillId="8" borderId="50" xfId="6" applyNumberFormat="1" applyFont="1" applyFill="1" applyBorder="1" applyAlignment="1">
      <alignment vertical="center"/>
    </xf>
    <xf numFmtId="41" fontId="16" fillId="8" borderId="51" xfId="6" applyNumberFormat="1" applyFont="1" applyFill="1" applyBorder="1" applyAlignment="1">
      <alignment vertical="center"/>
    </xf>
    <xf numFmtId="0" fontId="16" fillId="8" borderId="35" xfId="12" applyNumberFormat="1" applyFont="1" applyFill="1" applyBorder="1" applyAlignment="1">
      <alignment horizontal="center" vertical="center" wrapText="1"/>
    </xf>
    <xf numFmtId="0" fontId="16" fillId="8" borderId="35" xfId="12" applyFont="1" applyFill="1" applyBorder="1" applyAlignment="1">
      <alignment horizontal="center" vertical="center"/>
    </xf>
    <xf numFmtId="41" fontId="16" fillId="8" borderId="36" xfId="6" applyNumberFormat="1" applyFont="1" applyFill="1" applyBorder="1" applyAlignment="1">
      <alignment horizontal="center" vertical="center"/>
    </xf>
    <xf numFmtId="41" fontId="16" fillId="8" borderId="52" xfId="6" applyNumberFormat="1" applyFont="1" applyFill="1" applyBorder="1" applyAlignment="1">
      <alignment vertical="center"/>
    </xf>
    <xf numFmtId="41" fontId="16" fillId="8" borderId="53" xfId="6" applyNumberFormat="1" applyFont="1" applyFill="1" applyBorder="1" applyAlignment="1">
      <alignment vertical="center"/>
    </xf>
    <xf numFmtId="0" fontId="16" fillId="8" borderId="36" xfId="12" applyNumberFormat="1" applyFont="1" applyFill="1" applyBorder="1" applyAlignment="1">
      <alignment horizontal="center" vertical="center" wrapText="1"/>
    </xf>
    <xf numFmtId="0" fontId="16" fillId="8" borderId="36" xfId="12" applyFont="1" applyFill="1" applyBorder="1" applyAlignment="1">
      <alignment horizontal="center" vertical="center"/>
    </xf>
    <xf numFmtId="41" fontId="17" fillId="13" borderId="26" xfId="4" applyNumberFormat="1" applyFont="1" applyFill="1" applyBorder="1" applyAlignment="1">
      <alignment horizontal="center" vertical="center" wrapText="1"/>
    </xf>
    <xf numFmtId="41" fontId="30" fillId="14" borderId="0" xfId="12" applyNumberFormat="1" applyFont="1" applyFill="1" applyAlignment="1">
      <alignment horizontal="center" vertical="center"/>
    </xf>
    <xf numFmtId="0" fontId="16" fillId="0" borderId="6" xfId="12" applyNumberFormat="1" applyFont="1" applyFill="1" applyBorder="1" applyAlignment="1">
      <alignment horizontal="left" vertical="center" wrapText="1"/>
    </xf>
    <xf numFmtId="0" fontId="16" fillId="0" borderId="6" xfId="12" applyNumberFormat="1" applyFont="1" applyFill="1" applyBorder="1" applyAlignment="1">
      <alignment horizontal="left" vertical="center"/>
    </xf>
    <xf numFmtId="0" fontId="16" fillId="5" borderId="6" xfId="12" applyNumberFormat="1" applyFont="1" applyFill="1" applyBorder="1" applyAlignment="1">
      <alignment horizontal="left" vertical="center"/>
    </xf>
    <xf numFmtId="0" fontId="16" fillId="0" borderId="7" xfId="12" applyNumberFormat="1" applyFont="1" applyFill="1" applyBorder="1" applyAlignment="1">
      <alignment horizontal="left" vertical="center"/>
    </xf>
    <xf numFmtId="0" fontId="16" fillId="0" borderId="6" xfId="6" applyNumberFormat="1" applyFont="1" applyFill="1" applyBorder="1" applyAlignment="1">
      <alignment horizontal="left" vertical="center"/>
    </xf>
    <xf numFmtId="0" fontId="16" fillId="5" borderId="6" xfId="6" applyNumberFormat="1" applyFont="1" applyFill="1" applyBorder="1" applyAlignment="1">
      <alignment horizontal="left" vertical="center"/>
    </xf>
    <xf numFmtId="0" fontId="16" fillId="5" borderId="5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 wrapText="1"/>
    </xf>
    <xf numFmtId="41" fontId="17" fillId="0" borderId="5" xfId="6" applyNumberFormat="1" applyFont="1" applyFill="1" applyBorder="1" applyAlignment="1">
      <alignment horizontal="center" vertical="center"/>
    </xf>
    <xf numFmtId="41" fontId="16" fillId="0" borderId="5" xfId="6" applyNumberFormat="1" applyFont="1" applyFill="1" applyBorder="1" applyAlignment="1">
      <alignment horizontal="center" vertical="center"/>
    </xf>
    <xf numFmtId="0" fontId="16" fillId="0" borderId="5" xfId="12" applyNumberFormat="1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5" borderId="5" xfId="12" applyNumberFormat="1" applyFont="1" applyFill="1" applyBorder="1" applyAlignment="1">
      <alignment horizontal="center" vertical="center" wrapText="1"/>
    </xf>
    <xf numFmtId="0" fontId="16" fillId="5" borderId="21" xfId="12" applyFont="1" applyFill="1" applyBorder="1" applyAlignment="1">
      <alignment horizontal="center" vertical="center" wrapText="1"/>
    </xf>
    <xf numFmtId="0" fontId="16" fillId="0" borderId="21" xfId="12" applyFont="1" applyFill="1" applyBorder="1" applyAlignment="1">
      <alignment horizontal="center" vertical="center" wrapText="1"/>
    </xf>
    <xf numFmtId="41" fontId="17" fillId="0" borderId="21" xfId="6" applyNumberFormat="1" applyFont="1" applyFill="1" applyBorder="1" applyAlignment="1">
      <alignment horizontal="center" vertical="center"/>
    </xf>
    <xf numFmtId="41" fontId="16" fillId="0" borderId="21" xfId="6" applyNumberFormat="1" applyFont="1" applyFill="1" applyBorder="1" applyAlignment="1">
      <alignment horizontal="center" vertical="center"/>
    </xf>
    <xf numFmtId="0" fontId="16" fillId="0" borderId="21" xfId="12" applyNumberFormat="1" applyFont="1" applyFill="1" applyBorder="1" applyAlignment="1">
      <alignment horizontal="center" vertical="center" wrapText="1"/>
    </xf>
    <xf numFmtId="0" fontId="16" fillId="0" borderId="21" xfId="12" applyFont="1" applyFill="1" applyBorder="1" applyAlignment="1">
      <alignment horizontal="center" vertical="center"/>
    </xf>
    <xf numFmtId="41" fontId="17" fillId="5" borderId="5" xfId="6" applyNumberFormat="1" applyFont="1" applyFill="1" applyBorder="1" applyAlignment="1">
      <alignment horizontal="center" vertical="center"/>
    </xf>
    <xf numFmtId="41" fontId="16" fillId="5" borderId="5" xfId="6" applyNumberFormat="1" applyFont="1" applyFill="1" applyBorder="1" applyAlignment="1">
      <alignment horizontal="center" vertical="center"/>
    </xf>
    <xf numFmtId="0" fontId="16" fillId="5" borderId="14" xfId="12" applyFont="1" applyFill="1" applyBorder="1" applyAlignment="1">
      <alignment horizontal="center" vertical="center" wrapText="1"/>
    </xf>
    <xf numFmtId="0" fontId="30" fillId="14" borderId="0" xfId="12" applyFont="1" applyFill="1" applyAlignment="1">
      <alignment horizontal="center" vertical="center"/>
    </xf>
    <xf numFmtId="41" fontId="30" fillId="5" borderId="0" xfId="0" applyNumberFormat="1" applyFont="1" applyFill="1" applyAlignment="1">
      <alignment horizontal="center" vertical="center"/>
    </xf>
    <xf numFmtId="41" fontId="43" fillId="5" borderId="11" xfId="6" applyNumberFormat="1" applyFont="1" applyFill="1" applyBorder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10" fontId="31" fillId="5" borderId="0" xfId="3" applyNumberFormat="1" applyFont="1" applyFill="1" applyAlignment="1">
      <alignment horizontal="center" vertical="center"/>
    </xf>
    <xf numFmtId="185" fontId="31" fillId="5" borderId="0" xfId="3" applyNumberFormat="1" applyFont="1" applyFill="1" applyAlignment="1">
      <alignment horizontal="center" vertical="center"/>
    </xf>
    <xf numFmtId="176" fontId="31" fillId="5" borderId="0" xfId="4" applyFont="1" applyFill="1" applyAlignment="1">
      <alignment horizontal="center" vertical="center"/>
    </xf>
    <xf numFmtId="41" fontId="44" fillId="15" borderId="21" xfId="6" applyNumberFormat="1" applyFont="1" applyFill="1" applyBorder="1" applyAlignment="1">
      <alignment horizontal="center" vertical="center"/>
    </xf>
    <xf numFmtId="185" fontId="14" fillId="5" borderId="0" xfId="3" applyNumberFormat="1" applyFont="1" applyFill="1" applyAlignment="1">
      <alignment horizontal="center" vertical="center"/>
    </xf>
    <xf numFmtId="41" fontId="44" fillId="15" borderId="5" xfId="6" applyNumberFormat="1" applyFont="1" applyFill="1" applyBorder="1" applyAlignment="1">
      <alignment horizontal="center" vertical="center"/>
    </xf>
    <xf numFmtId="41" fontId="44" fillId="15" borderId="54" xfId="6" applyNumberFormat="1" applyFont="1" applyFill="1" applyBorder="1" applyAlignment="1">
      <alignment horizontal="center" vertical="center"/>
    </xf>
    <xf numFmtId="0" fontId="0" fillId="0" borderId="15" xfId="12" applyFont="1" applyBorder="1" applyAlignment="1" applyProtection="1">
      <alignment horizontal="center" vertical="center"/>
    </xf>
    <xf numFmtId="0" fontId="0" fillId="0" borderId="14" xfId="12" applyFont="1" applyBorder="1" applyAlignment="1" applyProtection="1">
      <alignment horizontal="center" vertical="center"/>
    </xf>
    <xf numFmtId="176" fontId="45" fillId="16" borderId="87" xfId="4" applyFont="1" applyFill="1" applyBorder="1" applyAlignment="1">
      <alignment horizontal="center" vertical="center" wrapText="1"/>
    </xf>
    <xf numFmtId="0" fontId="0" fillId="11" borderId="5" xfId="0" applyFill="1" applyBorder="1" applyAlignment="1" applyProtection="1">
      <alignment horizontal="center" vertical="center"/>
      <protection locked="0"/>
    </xf>
    <xf numFmtId="0" fontId="0" fillId="11" borderId="14" xfId="0" applyFill="1" applyBorder="1" applyAlignment="1" applyProtection="1">
      <alignment horizontal="center" vertical="center"/>
      <protection locked="0"/>
    </xf>
    <xf numFmtId="176" fontId="2" fillId="11" borderId="6" xfId="4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</xf>
    <xf numFmtId="183" fontId="0" fillId="11" borderId="5" xfId="0" applyNumberFormat="1" applyFill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vertical="top" wrapText="1"/>
    </xf>
    <xf numFmtId="176" fontId="45" fillId="16" borderId="5" xfId="4" applyFont="1" applyFill="1" applyBorder="1" applyAlignment="1">
      <alignment horizontal="center" vertical="center" wrapText="1"/>
    </xf>
    <xf numFmtId="0" fontId="46" fillId="0" borderId="88" xfId="0" applyFont="1" applyBorder="1" applyAlignment="1">
      <alignment horizontal="center" vertical="center" wrapText="1"/>
    </xf>
    <xf numFmtId="176" fontId="46" fillId="0" borderId="88" xfId="4" applyFont="1" applyBorder="1" applyAlignment="1">
      <alignment horizontal="center" vertical="center" wrapText="1"/>
    </xf>
    <xf numFmtId="0" fontId="45" fillId="16" borderId="88" xfId="0" applyFont="1" applyFill="1" applyBorder="1" applyAlignment="1">
      <alignment horizontal="center" vertical="center" wrapText="1"/>
    </xf>
    <xf numFmtId="183" fontId="45" fillId="16" borderId="88" xfId="0" applyNumberFormat="1" applyFont="1" applyFill="1" applyBorder="1" applyAlignment="1">
      <alignment horizontal="center" vertical="center" wrapText="1"/>
    </xf>
    <xf numFmtId="176" fontId="45" fillId="16" borderId="88" xfId="4" applyFont="1" applyFill="1" applyBorder="1" applyAlignment="1">
      <alignment horizontal="center" vertical="center" wrapText="1"/>
    </xf>
    <xf numFmtId="176" fontId="45" fillId="16" borderId="89" xfId="4" applyFont="1" applyFill="1" applyBorder="1" applyAlignment="1">
      <alignment horizontal="center" vertical="center" wrapText="1"/>
    </xf>
    <xf numFmtId="176" fontId="16" fillId="8" borderId="4" xfId="4" applyFont="1" applyFill="1" applyBorder="1" applyAlignment="1">
      <alignment horizontal="center" vertical="center"/>
    </xf>
    <xf numFmtId="176" fontId="16" fillId="8" borderId="35" xfId="4" applyFont="1" applyFill="1" applyBorder="1" applyAlignment="1">
      <alignment horizontal="center" vertical="center"/>
    </xf>
    <xf numFmtId="176" fontId="16" fillId="8" borderId="36" xfId="4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9" fontId="0" fillId="0" borderId="0" xfId="0" applyNumberFormat="1"/>
    <xf numFmtId="179" fontId="0" fillId="0" borderId="0" xfId="0" applyNumberFormat="1" applyAlignment="1">
      <alignment horizontal="center"/>
    </xf>
    <xf numFmtId="176" fontId="0" fillId="0" borderId="0" xfId="4" applyFont="1" applyBorder="1"/>
    <xf numFmtId="0" fontId="0" fillId="0" borderId="0" xfId="0" applyBorder="1"/>
    <xf numFmtId="176" fontId="2" fillId="0" borderId="90" xfId="4" applyFont="1" applyBorder="1"/>
    <xf numFmtId="176" fontId="2" fillId="0" borderId="91" xfId="4" applyFont="1" applyBorder="1"/>
    <xf numFmtId="0" fontId="0" fillId="0" borderId="91" xfId="0" applyBorder="1" applyAlignment="1" applyProtection="1">
      <alignment horizontal="center" vertical="center"/>
    </xf>
    <xf numFmtId="0" fontId="0" fillId="0" borderId="92" xfId="0" applyBorder="1" applyAlignment="1">
      <alignment horizontal="center"/>
    </xf>
    <xf numFmtId="176" fontId="2" fillId="0" borderId="93" xfId="4" applyFont="1" applyBorder="1"/>
    <xf numFmtId="0" fontId="0" fillId="0" borderId="94" xfId="0" applyBorder="1" applyAlignment="1">
      <alignment horizontal="center"/>
    </xf>
    <xf numFmtId="176" fontId="2" fillId="0" borderId="95" xfId="4" applyFont="1" applyBorder="1"/>
    <xf numFmtId="0" fontId="0" fillId="0" borderId="96" xfId="0" applyBorder="1"/>
    <xf numFmtId="0" fontId="0" fillId="0" borderId="96" xfId="0" applyBorder="1" applyAlignment="1" applyProtection="1">
      <alignment horizontal="center" vertical="center"/>
    </xf>
    <xf numFmtId="0" fontId="0" fillId="0" borderId="97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5" fillId="16" borderId="88" xfId="0" applyFont="1" applyFill="1" applyBorder="1" applyAlignment="1">
      <alignment horizontal="center" vertical="center" wrapText="1"/>
    </xf>
    <xf numFmtId="183" fontId="45" fillId="16" borderId="88" xfId="0" applyNumberFormat="1" applyFont="1" applyFill="1" applyBorder="1" applyAlignment="1">
      <alignment horizontal="center" vertical="center" wrapText="1"/>
    </xf>
    <xf numFmtId="176" fontId="45" fillId="16" borderId="88" xfId="4" applyFont="1" applyFill="1" applyBorder="1" applyAlignment="1">
      <alignment horizontal="center" vertical="center" wrapText="1"/>
    </xf>
    <xf numFmtId="176" fontId="45" fillId="16" borderId="89" xfId="4" applyFont="1" applyFill="1" applyBorder="1" applyAlignment="1">
      <alignment horizontal="center" vertical="center" wrapText="1"/>
    </xf>
    <xf numFmtId="0" fontId="21" fillId="0" borderId="98" xfId="0" applyFont="1" applyBorder="1" applyAlignment="1" applyProtection="1">
      <alignment horizontal="left" vertical="top" wrapText="1"/>
    </xf>
    <xf numFmtId="0" fontId="21" fillId="0" borderId="99" xfId="0" applyFont="1" applyBorder="1" applyAlignment="1" applyProtection="1">
      <alignment horizontal="left" vertical="top" wrapText="1"/>
    </xf>
    <xf numFmtId="0" fontId="47" fillId="0" borderId="100" xfId="0" applyFont="1" applyBorder="1" applyAlignment="1" applyProtection="1">
      <alignment horizontal="center" vertical="center"/>
    </xf>
    <xf numFmtId="0" fontId="47" fillId="0" borderId="99" xfId="0" applyFont="1" applyBorder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center"/>
    </xf>
    <xf numFmtId="184" fontId="21" fillId="0" borderId="20" xfId="3" applyNumberFormat="1" applyFont="1" applyBorder="1" applyAlignment="1" applyProtection="1">
      <alignment horizontal="center" vertical="center"/>
    </xf>
    <xf numFmtId="184" fontId="21" fillId="0" borderId="55" xfId="3" applyNumberFormat="1" applyFont="1" applyBorder="1" applyAlignment="1" applyProtection="1">
      <alignment horizontal="center" vertical="center"/>
    </xf>
    <xf numFmtId="0" fontId="2" fillId="0" borderId="24" xfId="10" applyBorder="1" applyAlignment="1" applyProtection="1">
      <alignment horizontal="center" vertical="center"/>
    </xf>
    <xf numFmtId="0" fontId="2" fillId="0" borderId="56" xfId="10" applyBorder="1" applyAlignment="1" applyProtection="1">
      <alignment horizontal="center" vertical="center"/>
    </xf>
    <xf numFmtId="0" fontId="2" fillId="0" borderId="22" xfId="10" applyBorder="1" applyAlignment="1" applyProtection="1">
      <alignment horizontal="center" vertical="center"/>
    </xf>
    <xf numFmtId="0" fontId="0" fillId="0" borderId="24" xfId="10" applyFont="1" applyBorder="1" applyAlignment="1" applyProtection="1">
      <alignment horizontal="center" vertical="center" wrapText="1"/>
    </xf>
    <xf numFmtId="0" fontId="48" fillId="0" borderId="88" xfId="0" applyFont="1" applyBorder="1" applyAlignment="1">
      <alignment horizontal="center" vertical="center" wrapText="1"/>
    </xf>
    <xf numFmtId="49" fontId="48" fillId="0" borderId="88" xfId="0" applyNumberFormat="1" applyFont="1" applyBorder="1" applyAlignment="1">
      <alignment horizontal="center" vertical="center" wrapText="1"/>
    </xf>
    <xf numFmtId="0" fontId="11" fillId="6" borderId="57" xfId="8" applyFont="1" applyFill="1" applyBorder="1" applyAlignment="1">
      <alignment horizontal="center" vertical="center"/>
    </xf>
    <xf numFmtId="0" fontId="11" fillId="6" borderId="20" xfId="8" applyFont="1" applyFill="1" applyBorder="1" applyAlignment="1">
      <alignment horizontal="center" vertical="center"/>
    </xf>
    <xf numFmtId="0" fontId="11" fillId="6" borderId="58" xfId="8" applyFont="1" applyFill="1" applyBorder="1" applyAlignment="1">
      <alignment horizontal="center" vertical="center"/>
    </xf>
    <xf numFmtId="41" fontId="37" fillId="5" borderId="57" xfId="5" applyFont="1" applyFill="1" applyBorder="1" applyAlignment="1">
      <alignment horizontal="center" vertical="center"/>
    </xf>
    <xf numFmtId="41" fontId="37" fillId="5" borderId="20" xfId="5" applyFont="1" applyFill="1" applyBorder="1" applyAlignment="1">
      <alignment horizontal="center" vertical="center"/>
    </xf>
    <xf numFmtId="41" fontId="37" fillId="5" borderId="58" xfId="5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left" vertical="center" wrapText="1"/>
    </xf>
    <xf numFmtId="0" fontId="33" fillId="10" borderId="0" xfId="8" applyFont="1" applyFill="1" applyBorder="1" applyAlignment="1">
      <alignment horizontal="center" vertical="center"/>
    </xf>
    <xf numFmtId="0" fontId="11" fillId="6" borderId="19" xfId="8" applyFont="1" applyFill="1" applyBorder="1" applyAlignment="1">
      <alignment horizontal="center" vertical="center"/>
    </xf>
    <xf numFmtId="41" fontId="37" fillId="5" borderId="8" xfId="5" applyFont="1" applyFill="1" applyBorder="1" applyAlignment="1">
      <alignment horizontal="center" vertical="center"/>
    </xf>
    <xf numFmtId="41" fontId="37" fillId="5" borderId="59" xfId="5" applyFont="1" applyFill="1" applyBorder="1" applyAlignment="1">
      <alignment horizontal="center" vertical="center"/>
    </xf>
    <xf numFmtId="41" fontId="16" fillId="16" borderId="69" xfId="4" applyNumberFormat="1" applyFont="1" applyFill="1" applyBorder="1" applyAlignment="1">
      <alignment horizontal="center" vertical="center"/>
    </xf>
    <xf numFmtId="41" fontId="16" fillId="16" borderId="70" xfId="4" applyNumberFormat="1" applyFont="1" applyFill="1" applyBorder="1" applyAlignment="1">
      <alignment horizontal="center" vertical="center"/>
    </xf>
    <xf numFmtId="41" fontId="16" fillId="16" borderId="29" xfId="4" applyNumberFormat="1" applyFont="1" applyFill="1" applyBorder="1" applyAlignment="1">
      <alignment horizontal="center" vertical="center"/>
    </xf>
    <xf numFmtId="49" fontId="39" fillId="0" borderId="10" xfId="7" applyNumberFormat="1" applyFont="1" applyFill="1" applyBorder="1" applyAlignment="1">
      <alignment horizontal="center" vertical="center" wrapText="1"/>
    </xf>
    <xf numFmtId="49" fontId="39" fillId="0" borderId="11" xfId="7" applyNumberFormat="1" applyFont="1" applyFill="1" applyBorder="1" applyAlignment="1">
      <alignment horizontal="center" vertical="center" wrapText="1"/>
    </xf>
    <xf numFmtId="49" fontId="16" fillId="2" borderId="47" xfId="12" applyNumberFormat="1" applyFont="1" applyFill="1" applyBorder="1" applyAlignment="1">
      <alignment horizontal="center" vertical="center" wrapText="1"/>
    </xf>
    <xf numFmtId="49" fontId="16" fillId="2" borderId="68" xfId="12" applyNumberFormat="1" applyFont="1" applyFill="1" applyBorder="1" applyAlignment="1">
      <alignment horizontal="center" vertical="center" wrapText="1"/>
    </xf>
    <xf numFmtId="49" fontId="16" fillId="5" borderId="21" xfId="12" applyNumberFormat="1" applyFont="1" applyFill="1" applyBorder="1" applyAlignment="1">
      <alignment horizontal="center" vertical="center" wrapText="1"/>
    </xf>
    <xf numFmtId="49" fontId="16" fillId="2" borderId="26" xfId="12" applyNumberFormat="1" applyFont="1" applyFill="1" applyBorder="1" applyAlignment="1">
      <alignment horizontal="center" vertical="center" wrapText="1"/>
    </xf>
    <xf numFmtId="0" fontId="16" fillId="5" borderId="14" xfId="12" applyFont="1" applyFill="1" applyBorder="1" applyAlignment="1">
      <alignment horizontal="center" vertical="center" wrapText="1"/>
    </xf>
    <xf numFmtId="0" fontId="16" fillId="5" borderId="5" xfId="12" applyFont="1" applyFill="1" applyBorder="1" applyAlignment="1">
      <alignment horizontal="center" vertical="center" wrapText="1"/>
    </xf>
    <xf numFmtId="176" fontId="16" fillId="8" borderId="71" xfId="4" applyFont="1" applyFill="1" applyBorder="1" applyAlignment="1">
      <alignment horizontal="center" vertical="center"/>
    </xf>
    <xf numFmtId="176" fontId="16" fillId="8" borderId="52" xfId="4" applyFont="1" applyFill="1" applyBorder="1" applyAlignment="1">
      <alignment horizontal="center" vertical="center"/>
    </xf>
    <xf numFmtId="176" fontId="16" fillId="8" borderId="53" xfId="4" applyFont="1" applyFill="1" applyBorder="1" applyAlignment="1">
      <alignment horizontal="center" vertical="center"/>
    </xf>
    <xf numFmtId="49" fontId="16" fillId="2" borderId="21" xfId="0" applyNumberFormat="1" applyFont="1" applyFill="1" applyBorder="1" applyAlignment="1">
      <alignment horizontal="center" vertical="center" wrapText="1"/>
    </xf>
    <xf numFmtId="49" fontId="16" fillId="5" borderId="43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67" xfId="0" applyFont="1" applyFill="1" applyBorder="1" applyAlignment="1">
      <alignment horizontal="center" vertical="center" wrapText="1"/>
    </xf>
    <xf numFmtId="0" fontId="16" fillId="2" borderId="68" xfId="0" applyFont="1" applyFill="1" applyBorder="1" applyAlignment="1">
      <alignment horizontal="center" vertical="center" wrapText="1"/>
    </xf>
    <xf numFmtId="176" fontId="16" fillId="0" borderId="11" xfId="4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49" fontId="16" fillId="0" borderId="47" xfId="0" applyNumberFormat="1" applyFont="1" applyFill="1" applyBorder="1" applyAlignment="1">
      <alignment horizontal="center" vertical="center" wrapText="1"/>
    </xf>
    <xf numFmtId="41" fontId="16" fillId="16" borderId="60" xfId="4" applyNumberFormat="1" applyFont="1" applyFill="1" applyBorder="1" applyAlignment="1">
      <alignment horizontal="center" vertical="center"/>
    </xf>
    <xf numFmtId="41" fontId="16" fillId="16" borderId="61" xfId="4" applyNumberFormat="1" applyFont="1" applyFill="1" applyBorder="1" applyAlignment="1">
      <alignment horizontal="center" vertical="center"/>
    </xf>
    <xf numFmtId="41" fontId="16" fillId="16" borderId="28" xfId="4" applyNumberFormat="1" applyFont="1" applyFill="1" applyBorder="1" applyAlignment="1">
      <alignment horizontal="center" vertical="center"/>
    </xf>
    <xf numFmtId="49" fontId="16" fillId="9" borderId="43" xfId="12" applyNumberFormat="1" applyFont="1" applyFill="1" applyBorder="1" applyAlignment="1">
      <alignment horizontal="center" vertical="center" wrapText="1"/>
    </xf>
    <xf numFmtId="41" fontId="17" fillId="9" borderId="43" xfId="4" applyNumberFormat="1" applyFont="1" applyFill="1" applyBorder="1" applyAlignment="1">
      <alignment horizontal="center" vertical="center" wrapText="1"/>
    </xf>
    <xf numFmtId="49" fontId="16" fillId="0" borderId="21" xfId="12" applyNumberFormat="1" applyFont="1" applyFill="1" applyBorder="1" applyAlignment="1">
      <alignment horizontal="center" vertical="center" wrapText="1"/>
    </xf>
    <xf numFmtId="49" fontId="16" fillId="0" borderId="26" xfId="12" applyNumberFormat="1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35" xfId="0" applyFont="1" applyFill="1" applyBorder="1" applyAlignment="1">
      <alignment horizontal="center" vertical="center" wrapText="1"/>
    </xf>
    <xf numFmtId="0" fontId="17" fillId="8" borderId="36" xfId="0" applyFont="1" applyFill="1" applyBorder="1" applyAlignment="1">
      <alignment horizontal="center" vertical="center" wrapText="1"/>
    </xf>
    <xf numFmtId="41" fontId="17" fillId="8" borderId="4" xfId="4" applyNumberFormat="1" applyFont="1" applyFill="1" applyBorder="1" applyAlignment="1">
      <alignment horizontal="center" vertical="center" wrapText="1"/>
    </xf>
    <xf numFmtId="41" fontId="17" fillId="8" borderId="35" xfId="4" applyNumberFormat="1" applyFont="1" applyFill="1" applyBorder="1" applyAlignment="1">
      <alignment horizontal="center" vertical="center" wrapText="1"/>
    </xf>
    <xf numFmtId="41" fontId="17" fillId="8" borderId="36" xfId="4" applyNumberFormat="1" applyFont="1" applyFill="1" applyBorder="1" applyAlignment="1">
      <alignment horizontal="center" vertical="center" wrapText="1"/>
    </xf>
    <xf numFmtId="0" fontId="18" fillId="15" borderId="19" xfId="1" applyFont="1" applyFill="1" applyBorder="1" applyAlignment="1">
      <alignment horizontal="center" vertical="center" wrapText="1"/>
    </xf>
    <xf numFmtId="0" fontId="18" fillId="15" borderId="20" xfId="1" applyFont="1" applyFill="1" applyBorder="1" applyAlignment="1">
      <alignment horizontal="center" vertical="center" wrapText="1"/>
    </xf>
    <xf numFmtId="0" fontId="18" fillId="15" borderId="55" xfId="1" applyFont="1" applyFill="1" applyBorder="1" applyAlignment="1">
      <alignment horizontal="center" vertical="center" wrapText="1"/>
    </xf>
    <xf numFmtId="49" fontId="15" fillId="12" borderId="15" xfId="7" applyNumberFormat="1" applyFont="1" applyFill="1" applyBorder="1" applyAlignment="1">
      <alignment horizontal="center" vertical="center" wrapText="1"/>
    </xf>
    <xf numFmtId="49" fontId="15" fillId="12" borderId="13" xfId="7" applyNumberFormat="1" applyFont="1" applyFill="1" applyBorder="1" applyAlignment="1">
      <alignment horizontal="center" vertical="center" wrapText="1"/>
    </xf>
    <xf numFmtId="176" fontId="15" fillId="12" borderId="62" xfId="4" applyFont="1" applyFill="1" applyBorder="1" applyAlignment="1">
      <alignment horizontal="center" vertical="center" wrapText="1"/>
    </xf>
    <xf numFmtId="176" fontId="15" fillId="12" borderId="33" xfId="4" applyFont="1" applyFill="1" applyBorder="1" applyAlignment="1">
      <alignment horizontal="center" vertical="center" wrapText="1"/>
    </xf>
    <xf numFmtId="0" fontId="17" fillId="12" borderId="63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17" fillId="12" borderId="9" xfId="0" applyFont="1" applyFill="1" applyBorder="1" applyAlignment="1">
      <alignment horizontal="center" vertical="center"/>
    </xf>
    <xf numFmtId="0" fontId="17" fillId="12" borderId="64" xfId="0" applyFont="1" applyFill="1" applyBorder="1" applyAlignment="1">
      <alignment horizontal="center" vertical="center"/>
    </xf>
    <xf numFmtId="0" fontId="17" fillId="12" borderId="65" xfId="0" applyFont="1" applyFill="1" applyBorder="1" applyAlignment="1">
      <alignment horizontal="center" vertical="center"/>
    </xf>
    <xf numFmtId="0" fontId="17" fillId="12" borderId="66" xfId="0" applyFont="1" applyFill="1" applyBorder="1" applyAlignment="1">
      <alignment horizontal="center" vertical="center"/>
    </xf>
    <xf numFmtId="49" fontId="16" fillId="2" borderId="67" xfId="0" applyNumberFormat="1" applyFont="1" applyFill="1" applyBorder="1" applyAlignment="1">
      <alignment horizontal="center" vertical="center" wrapText="1"/>
    </xf>
    <xf numFmtId="176" fontId="16" fillId="5" borderId="60" xfId="6" applyFont="1" applyFill="1" applyBorder="1" applyAlignment="1">
      <alignment horizontal="center" vertical="center"/>
    </xf>
    <xf numFmtId="176" fontId="16" fillId="5" borderId="61" xfId="6" applyFont="1" applyFill="1" applyBorder="1" applyAlignment="1">
      <alignment horizontal="center" vertical="center"/>
    </xf>
    <xf numFmtId="176" fontId="16" fillId="5" borderId="28" xfId="6" applyFont="1" applyFill="1" applyBorder="1" applyAlignment="1">
      <alignment horizontal="center" vertical="center"/>
    </xf>
    <xf numFmtId="0" fontId="42" fillId="8" borderId="43" xfId="0" applyFont="1" applyFill="1" applyBorder="1" applyAlignment="1">
      <alignment horizontal="center" vertical="center" wrapText="1"/>
    </xf>
    <xf numFmtId="0" fontId="42" fillId="8" borderId="26" xfId="0" applyFont="1" applyFill="1" applyBorder="1" applyAlignment="1">
      <alignment horizontal="center" vertical="center" wrapText="1"/>
    </xf>
    <xf numFmtId="41" fontId="17" fillId="8" borderId="43" xfId="4" applyNumberFormat="1" applyFont="1" applyFill="1" applyBorder="1" applyAlignment="1">
      <alignment horizontal="center" vertical="center" wrapText="1"/>
    </xf>
    <xf numFmtId="41" fontId="17" fillId="8" borderId="26" xfId="4" applyNumberFormat="1" applyFont="1" applyFill="1" applyBorder="1" applyAlignment="1">
      <alignment horizontal="center" vertical="center" wrapText="1"/>
    </xf>
    <xf numFmtId="49" fontId="16" fillId="5" borderId="21" xfId="0" applyNumberFormat="1" applyFont="1" applyFill="1" applyBorder="1" applyAlignment="1">
      <alignment horizontal="center" vertical="center" wrapText="1"/>
    </xf>
    <xf numFmtId="49" fontId="16" fillId="5" borderId="26" xfId="0" applyNumberFormat="1" applyFont="1" applyFill="1" applyBorder="1" applyAlignment="1">
      <alignment horizontal="center" vertical="center" wrapText="1"/>
    </xf>
    <xf numFmtId="0" fontId="16" fillId="0" borderId="47" xfId="12" applyFont="1" applyFill="1" applyBorder="1" applyAlignment="1">
      <alignment horizontal="center" vertical="center" wrapText="1"/>
    </xf>
    <xf numFmtId="0" fontId="16" fillId="0" borderId="67" xfId="12" applyFont="1" applyFill="1" applyBorder="1" applyAlignment="1">
      <alignment horizontal="center" vertical="center" wrapText="1"/>
    </xf>
    <xf numFmtId="0" fontId="43" fillId="5" borderId="10" xfId="12" applyFont="1" applyFill="1" applyBorder="1" applyAlignment="1">
      <alignment horizontal="center" vertical="center" wrapText="1"/>
    </xf>
    <xf numFmtId="0" fontId="43" fillId="5" borderId="11" xfId="12" applyFont="1" applyFill="1" applyBorder="1" applyAlignment="1">
      <alignment horizontal="center" vertical="center" wrapText="1"/>
    </xf>
    <xf numFmtId="41" fontId="16" fillId="0" borderId="60" xfId="6" applyNumberFormat="1" applyFont="1" applyFill="1" applyBorder="1" applyAlignment="1">
      <alignment horizontal="center" vertical="center"/>
    </xf>
    <xf numFmtId="41" fontId="16" fillId="0" borderId="61" xfId="6" applyNumberFormat="1" applyFont="1" applyFill="1" applyBorder="1" applyAlignment="1">
      <alignment horizontal="center" vertical="center"/>
    </xf>
    <xf numFmtId="41" fontId="16" fillId="0" borderId="28" xfId="6" applyNumberFormat="1" applyFont="1" applyFill="1" applyBorder="1" applyAlignment="1">
      <alignment horizontal="center" vertical="center"/>
    </xf>
    <xf numFmtId="49" fontId="44" fillId="15" borderId="84" xfId="12" applyNumberFormat="1" applyFont="1" applyFill="1" applyBorder="1" applyAlignment="1">
      <alignment horizontal="center" vertical="center" wrapText="1"/>
    </xf>
    <xf numFmtId="49" fontId="44" fillId="15" borderId="28" xfId="12" applyNumberFormat="1" applyFont="1" applyFill="1" applyBorder="1" applyAlignment="1">
      <alignment horizontal="center" vertical="center" wrapText="1"/>
    </xf>
    <xf numFmtId="49" fontId="44" fillId="15" borderId="61" xfId="12" applyNumberFormat="1" applyFont="1" applyFill="1" applyBorder="1" applyAlignment="1">
      <alignment horizontal="center" vertical="center" wrapText="1"/>
    </xf>
    <xf numFmtId="49" fontId="44" fillId="15" borderId="85" xfId="12" applyNumberFormat="1" applyFont="1" applyFill="1" applyBorder="1" applyAlignment="1">
      <alignment horizontal="center" vertical="center" wrapText="1"/>
    </xf>
    <xf numFmtId="49" fontId="44" fillId="15" borderId="31" xfId="12" applyNumberFormat="1" applyFont="1" applyFill="1" applyBorder="1" applyAlignment="1">
      <alignment horizontal="center" vertical="center" wrapText="1"/>
    </xf>
    <xf numFmtId="0" fontId="16" fillId="5" borderId="47" xfId="12" applyFont="1" applyFill="1" applyBorder="1" applyAlignment="1">
      <alignment horizontal="center" vertical="center" wrapText="1"/>
    </xf>
    <xf numFmtId="0" fontId="16" fillId="5" borderId="68" xfId="12" applyFont="1" applyFill="1" applyBorder="1" applyAlignment="1">
      <alignment horizontal="center" vertical="center" wrapText="1"/>
    </xf>
    <xf numFmtId="0" fontId="16" fillId="5" borderId="21" xfId="12" applyFont="1" applyFill="1" applyBorder="1" applyAlignment="1">
      <alignment horizontal="center" vertical="center" wrapText="1"/>
    </xf>
    <xf numFmtId="0" fontId="16" fillId="5" borderId="26" xfId="12" applyFont="1" applyFill="1" applyBorder="1" applyAlignment="1">
      <alignment horizontal="center" vertical="center" wrapText="1"/>
    </xf>
    <xf numFmtId="41" fontId="16" fillId="5" borderId="60" xfId="6" applyNumberFormat="1" applyFont="1" applyFill="1" applyBorder="1" applyAlignment="1">
      <alignment horizontal="center" vertical="center"/>
    </xf>
    <xf numFmtId="41" fontId="16" fillId="5" borderId="61" xfId="6" applyNumberFormat="1" applyFont="1" applyFill="1" applyBorder="1" applyAlignment="1">
      <alignment horizontal="center" vertical="center"/>
    </xf>
    <xf numFmtId="41" fontId="16" fillId="5" borderId="28" xfId="6" applyNumberFormat="1" applyFont="1" applyFill="1" applyBorder="1" applyAlignment="1">
      <alignment horizontal="center" vertical="center"/>
    </xf>
    <xf numFmtId="0" fontId="16" fillId="13" borderId="60" xfId="0" applyFont="1" applyFill="1" applyBorder="1" applyAlignment="1">
      <alignment horizontal="center" vertical="center"/>
    </xf>
    <xf numFmtId="0" fontId="16" fillId="13" borderId="61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0" fontId="16" fillId="8" borderId="60" xfId="0" applyFont="1" applyFill="1" applyBorder="1" applyAlignment="1">
      <alignment horizontal="center" vertical="center"/>
    </xf>
    <xf numFmtId="0" fontId="16" fillId="8" borderId="61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41" fontId="17" fillId="13" borderId="21" xfId="6" applyNumberFormat="1" applyFont="1" applyFill="1" applyBorder="1" applyAlignment="1">
      <alignment horizontal="center" vertical="center"/>
    </xf>
    <xf numFmtId="41" fontId="17" fillId="13" borderId="43" xfId="6" applyNumberFormat="1" applyFont="1" applyFill="1" applyBorder="1" applyAlignment="1">
      <alignment horizontal="center" vertical="center"/>
    </xf>
    <xf numFmtId="41" fontId="17" fillId="13" borderId="26" xfId="6" applyNumberFormat="1" applyFont="1" applyFill="1" applyBorder="1" applyAlignment="1">
      <alignment horizontal="center" vertical="center"/>
    </xf>
    <xf numFmtId="49" fontId="44" fillId="15" borderId="77" xfId="12" applyNumberFormat="1" applyFont="1" applyFill="1" applyBorder="1" applyAlignment="1">
      <alignment horizontal="center" vertical="center" wrapText="1"/>
    </xf>
    <xf numFmtId="49" fontId="44" fillId="15" borderId="80" xfId="12" applyNumberFormat="1" applyFont="1" applyFill="1" applyBorder="1" applyAlignment="1">
      <alignment horizontal="center" vertical="center" wrapText="1"/>
    </xf>
    <xf numFmtId="0" fontId="19" fillId="15" borderId="82" xfId="1" applyFont="1" applyFill="1" applyBorder="1" applyAlignment="1">
      <alignment horizontal="center" vertical="center"/>
    </xf>
    <xf numFmtId="0" fontId="19" fillId="15" borderId="8" xfId="1" applyFont="1" applyFill="1" applyBorder="1" applyAlignment="1">
      <alignment horizontal="center" vertical="center"/>
    </xf>
    <xf numFmtId="0" fontId="19" fillId="15" borderId="9" xfId="1" applyFont="1" applyFill="1" applyBorder="1" applyAlignment="1">
      <alignment horizontal="center" vertical="center"/>
    </xf>
    <xf numFmtId="49" fontId="17" fillId="12" borderId="14" xfId="0" applyNumberFormat="1" applyFont="1" applyFill="1" applyBorder="1" applyAlignment="1">
      <alignment horizontal="center"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1" fontId="17" fillId="12" borderId="5" xfId="4" applyNumberFormat="1" applyFont="1" applyFill="1" applyBorder="1" applyAlignment="1">
      <alignment horizontal="center" vertical="center" wrapText="1"/>
    </xf>
    <xf numFmtId="41" fontId="17" fillId="12" borderId="21" xfId="4" applyNumberFormat="1" applyFont="1" applyFill="1" applyBorder="1" applyAlignment="1">
      <alignment horizontal="center" vertical="center" wrapText="1"/>
    </xf>
    <xf numFmtId="0" fontId="17" fillId="12" borderId="74" xfId="0" applyFont="1" applyFill="1" applyBorder="1" applyAlignment="1">
      <alignment horizontal="center" vertical="center"/>
    </xf>
    <xf numFmtId="0" fontId="17" fillId="12" borderId="73" xfId="0" applyFont="1" applyFill="1" applyBorder="1" applyAlignment="1">
      <alignment horizontal="center" vertical="center"/>
    </xf>
    <xf numFmtId="0" fontId="17" fillId="12" borderId="75" xfId="0" applyFont="1" applyFill="1" applyBorder="1" applyAlignment="1">
      <alignment horizontal="center" vertical="center"/>
    </xf>
    <xf numFmtId="0" fontId="17" fillId="12" borderId="83" xfId="0" applyFont="1" applyFill="1" applyBorder="1" applyAlignment="1">
      <alignment horizontal="center" vertical="center"/>
    </xf>
    <xf numFmtId="0" fontId="17" fillId="12" borderId="0" xfId="0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49" fontId="16" fillId="5" borderId="62" xfId="0" applyNumberFormat="1" applyFont="1" applyFill="1" applyBorder="1" applyAlignment="1">
      <alignment horizontal="center" vertical="center" wrapText="1"/>
    </xf>
    <xf numFmtId="41" fontId="17" fillId="13" borderId="4" xfId="4" applyNumberFormat="1" applyFont="1" applyFill="1" applyBorder="1" applyAlignment="1">
      <alignment horizontal="center" vertical="center" wrapText="1"/>
    </xf>
    <xf numFmtId="41" fontId="17" fillId="13" borderId="35" xfId="4" applyNumberFormat="1" applyFont="1" applyFill="1" applyBorder="1" applyAlignment="1">
      <alignment horizontal="center" vertical="center" wrapText="1"/>
    </xf>
    <xf numFmtId="41" fontId="17" fillId="13" borderId="36" xfId="4" applyNumberFormat="1" applyFont="1" applyFill="1" applyBorder="1" applyAlignment="1">
      <alignment horizontal="center" vertical="center" wrapText="1"/>
    </xf>
    <xf numFmtId="49" fontId="17" fillId="13" borderId="4" xfId="0" applyNumberFormat="1" applyFont="1" applyFill="1" applyBorder="1" applyAlignment="1">
      <alignment horizontal="center" vertical="center" wrapText="1"/>
    </xf>
    <xf numFmtId="49" fontId="17" fillId="13" borderId="35" xfId="0" applyNumberFormat="1" applyFont="1" applyFill="1" applyBorder="1" applyAlignment="1">
      <alignment horizontal="center" vertical="center" wrapText="1"/>
    </xf>
    <xf numFmtId="49" fontId="17" fillId="13" borderId="36" xfId="0" applyNumberFormat="1" applyFont="1" applyFill="1" applyBorder="1" applyAlignment="1">
      <alignment horizontal="center" vertical="center" wrapText="1"/>
    </xf>
    <xf numFmtId="49" fontId="16" fillId="8" borderId="4" xfId="0" applyNumberFormat="1" applyFont="1" applyFill="1" applyBorder="1" applyAlignment="1">
      <alignment horizontal="center" vertical="center" wrapText="1"/>
    </xf>
    <xf numFmtId="49" fontId="16" fillId="8" borderId="35" xfId="0" applyNumberFormat="1" applyFont="1" applyFill="1" applyBorder="1" applyAlignment="1">
      <alignment horizontal="center" vertical="center" wrapText="1"/>
    </xf>
    <xf numFmtId="49" fontId="16" fillId="8" borderId="36" xfId="0" applyNumberFormat="1" applyFont="1" applyFill="1" applyBorder="1" applyAlignment="1">
      <alignment horizontal="center" vertical="center" wrapText="1"/>
    </xf>
    <xf numFmtId="41" fontId="44" fillId="15" borderId="60" xfId="6" applyNumberFormat="1" applyFont="1" applyFill="1" applyBorder="1" applyAlignment="1">
      <alignment horizontal="center" vertical="center"/>
    </xf>
    <xf numFmtId="41" fontId="44" fillId="15" borderId="61" xfId="6" applyNumberFormat="1" applyFont="1" applyFill="1" applyBorder="1" applyAlignment="1">
      <alignment horizontal="center" vertical="center"/>
    </xf>
    <xf numFmtId="41" fontId="44" fillId="15" borderId="72" xfId="6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 wrapText="1"/>
    </xf>
    <xf numFmtId="49" fontId="44" fillId="15" borderId="79" xfId="12" applyNumberFormat="1" applyFont="1" applyFill="1" applyBorder="1" applyAlignment="1">
      <alignment horizontal="center" vertical="center" wrapText="1"/>
    </xf>
    <xf numFmtId="49" fontId="16" fillId="5" borderId="81" xfId="0" applyNumberFormat="1" applyFont="1" applyFill="1" applyBorder="1" applyAlignment="1">
      <alignment horizontal="center" vertical="center" wrapText="1"/>
    </xf>
    <xf numFmtId="49" fontId="16" fillId="5" borderId="67" xfId="0" applyNumberFormat="1" applyFont="1" applyFill="1" applyBorder="1" applyAlignment="1">
      <alignment horizontal="center" vertical="center" wrapText="1"/>
    </xf>
    <xf numFmtId="176" fontId="16" fillId="0" borderId="60" xfId="6" applyFont="1" applyFill="1" applyBorder="1" applyAlignment="1">
      <alignment horizontal="center" vertical="center"/>
    </xf>
    <xf numFmtId="176" fontId="16" fillId="0" borderId="61" xfId="6" applyFont="1" applyFill="1" applyBorder="1" applyAlignment="1">
      <alignment horizontal="center" vertical="center"/>
    </xf>
    <xf numFmtId="176" fontId="16" fillId="0" borderId="28" xfId="6" applyFont="1" applyFill="1" applyBorder="1" applyAlignment="1">
      <alignment horizontal="center" vertical="center"/>
    </xf>
    <xf numFmtId="49" fontId="44" fillId="15" borderId="73" xfId="12" applyNumberFormat="1" applyFont="1" applyFill="1" applyBorder="1" applyAlignment="1">
      <alignment horizontal="center" vertical="center" wrapText="1"/>
    </xf>
    <xf numFmtId="41" fontId="44" fillId="15" borderId="74" xfId="6" applyNumberFormat="1" applyFont="1" applyFill="1" applyBorder="1" applyAlignment="1">
      <alignment horizontal="center" vertical="center"/>
    </xf>
    <xf numFmtId="41" fontId="44" fillId="15" borderId="73" xfId="6" applyNumberFormat="1" applyFont="1" applyFill="1" applyBorder="1" applyAlignment="1">
      <alignment horizontal="center" vertical="center"/>
    </xf>
    <xf numFmtId="41" fontId="44" fillId="15" borderId="75" xfId="6" applyNumberFormat="1" applyFont="1" applyFill="1" applyBorder="1" applyAlignment="1">
      <alignment horizontal="center" vertical="center"/>
    </xf>
    <xf numFmtId="41" fontId="16" fillId="0" borderId="74" xfId="6" applyNumberFormat="1" applyFont="1" applyFill="1" applyBorder="1" applyAlignment="1">
      <alignment horizontal="center" vertical="center"/>
    </xf>
    <xf numFmtId="41" fontId="16" fillId="0" borderId="73" xfId="6" applyNumberFormat="1" applyFont="1" applyFill="1" applyBorder="1" applyAlignment="1">
      <alignment horizontal="center" vertical="center"/>
    </xf>
    <xf numFmtId="41" fontId="16" fillId="0" borderId="31" xfId="6" applyNumberFormat="1" applyFont="1" applyFill="1" applyBorder="1" applyAlignment="1">
      <alignment horizontal="center" vertical="center"/>
    </xf>
    <xf numFmtId="41" fontId="44" fillId="15" borderId="76" xfId="6" applyNumberFormat="1" applyFont="1" applyFill="1" applyBorder="1" applyAlignment="1">
      <alignment horizontal="center" vertical="center"/>
    </xf>
    <xf numFmtId="41" fontId="44" fillId="15" borderId="77" xfId="6" applyNumberFormat="1" applyFont="1" applyFill="1" applyBorder="1" applyAlignment="1">
      <alignment horizontal="center" vertical="center"/>
    </xf>
    <xf numFmtId="41" fontId="44" fillId="15" borderId="78" xfId="6" applyNumberFormat="1" applyFont="1" applyFill="1" applyBorder="1" applyAlignment="1">
      <alignment horizontal="center" vertical="center"/>
    </xf>
    <xf numFmtId="41" fontId="17" fillId="8" borderId="21" xfId="6" applyNumberFormat="1" applyFont="1" applyFill="1" applyBorder="1" applyAlignment="1">
      <alignment horizontal="center" vertical="center"/>
    </xf>
    <xf numFmtId="41" fontId="17" fillId="8" borderId="43" xfId="6" applyNumberFormat="1" applyFont="1" applyFill="1" applyBorder="1" applyAlignment="1">
      <alignment horizontal="center" vertical="center"/>
    </xf>
    <xf numFmtId="41" fontId="17" fillId="8" borderId="26" xfId="6" applyNumberFormat="1" applyFont="1" applyFill="1" applyBorder="1" applyAlignment="1">
      <alignment horizontal="center" vertical="center"/>
    </xf>
    <xf numFmtId="41" fontId="16" fillId="5" borderId="0" xfId="0" applyNumberFormat="1" applyFont="1" applyFill="1" applyAlignment="1">
      <alignment horizontal="center" vertical="center"/>
    </xf>
    <xf numFmtId="0" fontId="17" fillId="13" borderId="21" xfId="12" applyFont="1" applyFill="1" applyBorder="1" applyAlignment="1">
      <alignment horizontal="center" vertical="center" wrapText="1"/>
    </xf>
    <xf numFmtId="0" fontId="17" fillId="13" borderId="43" xfId="12" applyFont="1" applyFill="1" applyBorder="1" applyAlignment="1">
      <alignment horizontal="center" vertical="center" wrapText="1"/>
    </xf>
    <xf numFmtId="0" fontId="17" fillId="13" borderId="26" xfId="12" applyFont="1" applyFill="1" applyBorder="1" applyAlignment="1">
      <alignment horizontal="center" vertical="center" wrapText="1"/>
    </xf>
    <xf numFmtId="176" fontId="49" fillId="5" borderId="57" xfId="6" applyFont="1" applyFill="1" applyBorder="1" applyAlignment="1">
      <alignment horizontal="center" vertical="center"/>
    </xf>
    <xf numFmtId="176" fontId="49" fillId="5" borderId="20" xfId="6" applyFont="1" applyFill="1" applyBorder="1" applyAlignment="1">
      <alignment horizontal="center" vertical="center"/>
    </xf>
    <xf numFmtId="176" fontId="49" fillId="5" borderId="55" xfId="6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/>
    </xf>
    <xf numFmtId="0" fontId="16" fillId="0" borderId="27" xfId="0" applyFont="1" applyFill="1" applyBorder="1" applyAlignment="1">
      <alignment horizontal="left" vertical="center"/>
    </xf>
    <xf numFmtId="0" fontId="16" fillId="5" borderId="7" xfId="0" applyFont="1" applyFill="1" applyBorder="1" applyAlignment="1">
      <alignment horizontal="left" vertical="center"/>
    </xf>
    <xf numFmtId="0" fontId="16" fillId="5" borderId="27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6" fillId="8" borderId="21" xfId="12" applyFont="1" applyFill="1" applyBorder="1" applyAlignment="1">
      <alignment horizontal="center" vertical="center" wrapText="1"/>
    </xf>
    <xf numFmtId="0" fontId="16" fillId="8" borderId="43" xfId="12" applyFont="1" applyFill="1" applyBorder="1" applyAlignment="1">
      <alignment horizontal="center" vertical="center" wrapText="1"/>
    </xf>
    <xf numFmtId="0" fontId="16" fillId="8" borderId="26" xfId="12" applyFont="1" applyFill="1" applyBorder="1" applyAlignment="1">
      <alignment horizontal="center" vertical="center" wrapText="1"/>
    </xf>
  </cellXfs>
  <cellStyles count="13">
    <cellStyle name="메모" xfId="1" builtinId="10"/>
    <cellStyle name="메모 2" xfId="2"/>
    <cellStyle name="백분율" xfId="3" builtinId="5"/>
    <cellStyle name="쉼표 [0]" xfId="4" builtinId="6"/>
    <cellStyle name="쉼표 [0] 2" xfId="5"/>
    <cellStyle name="쉼표 [0] 3" xfId="6"/>
    <cellStyle name="좋음" xfId="7" builtinId="26"/>
    <cellStyle name="표준" xfId="0" builtinId="0"/>
    <cellStyle name="표준 2" xfId="8"/>
    <cellStyle name="표준 3" xfId="9"/>
    <cellStyle name="표준 4" xfId="10"/>
    <cellStyle name="표준 5" xfId="11"/>
    <cellStyle name="표준 6" xfId="12"/>
  </cellStyles>
  <dxfs count="1"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0"/>
  <sheetViews>
    <sheetView workbookViewId="0">
      <selection activeCell="D29" sqref="D29"/>
    </sheetView>
  </sheetViews>
  <sheetFormatPr defaultRowHeight="12" x14ac:dyDescent="0.15"/>
  <cols>
    <col min="1" max="1" width="14.85546875" style="29" customWidth="1"/>
    <col min="2" max="2" width="33.42578125" style="29" customWidth="1"/>
    <col min="3" max="3" width="9.140625" style="46" customWidth="1"/>
    <col min="4" max="6" width="9.140625" style="29" customWidth="1"/>
    <col min="7" max="7" width="3.85546875" style="29" customWidth="1"/>
    <col min="8" max="8" width="9.140625" style="29"/>
    <col min="9" max="9" width="21.85546875" style="29" customWidth="1"/>
    <col min="10" max="10" width="24.140625" style="29" customWidth="1"/>
    <col min="11" max="11" width="13.7109375" style="46" bestFit="1" customWidth="1"/>
    <col min="12" max="12" width="13.5703125" style="29" hidden="1" customWidth="1"/>
    <col min="13" max="21" width="9.140625" style="29" hidden="1" customWidth="1"/>
    <col min="22" max="22" width="19" style="29" hidden="1" customWidth="1"/>
    <col min="23" max="24" width="9.140625" style="29" hidden="1" customWidth="1"/>
    <col min="25" max="25" width="11.42578125" style="29" hidden="1" customWidth="1"/>
    <col min="26" max="26" width="35.140625" style="29" customWidth="1"/>
    <col min="27" max="27" width="38.28515625" style="29" hidden="1" customWidth="1"/>
    <col min="28" max="16384" width="9.140625" style="29"/>
  </cols>
  <sheetData>
    <row r="1" spans="1:27" ht="66.75" customHeight="1" thickBot="1" x14ac:dyDescent="0.2">
      <c r="A1" s="29" t="s">
        <v>144</v>
      </c>
      <c r="B1" s="365" t="s">
        <v>118</v>
      </c>
      <c r="C1" s="366"/>
      <c r="D1" s="366"/>
      <c r="E1" s="366"/>
      <c r="F1" s="366"/>
      <c r="G1" s="366"/>
      <c r="H1" s="366"/>
      <c r="I1" s="366"/>
      <c r="J1" s="366"/>
      <c r="K1" s="366"/>
      <c r="L1" s="47"/>
      <c r="Z1" s="326"/>
      <c r="AA1" s="49"/>
    </row>
    <row r="2" spans="1:27" ht="38.25" customHeight="1" thickBot="1" x14ac:dyDescent="0.2">
      <c r="A2" s="57" t="s">
        <v>145</v>
      </c>
      <c r="B2" s="58" t="s">
        <v>330</v>
      </c>
      <c r="C2" s="56"/>
      <c r="D2" s="56"/>
      <c r="E2" s="56"/>
      <c r="F2" s="56"/>
      <c r="H2" s="50" t="s">
        <v>60</v>
      </c>
      <c r="I2" s="51" t="s">
        <v>109</v>
      </c>
      <c r="J2" s="367">
        <f>'세출안(산출내역)2022'!E71/'세입안(산출내역)2022'!E57</f>
        <v>0.48952144186766294</v>
      </c>
      <c r="K2" s="368"/>
      <c r="L2" s="30"/>
      <c r="M2" s="30"/>
      <c r="N2" s="30"/>
      <c r="O2" s="30"/>
      <c r="P2" s="30"/>
      <c r="Q2" s="30"/>
      <c r="R2" s="30"/>
      <c r="S2" s="30"/>
      <c r="T2" s="30"/>
      <c r="U2" s="30"/>
      <c r="V2" s="29">
        <f>B3/2.5</f>
        <v>12.8</v>
      </c>
      <c r="Z2" s="326"/>
      <c r="AA2" s="48"/>
    </row>
    <row r="3" spans="1:27" ht="20.25" customHeight="1" thickBot="1" x14ac:dyDescent="0.2">
      <c r="A3" s="59" t="s">
        <v>146</v>
      </c>
      <c r="B3" s="60">
        <v>32</v>
      </c>
      <c r="C3" s="61"/>
      <c r="D3" s="61"/>
      <c r="E3" s="61"/>
      <c r="F3" s="61"/>
      <c r="G3" s="31"/>
      <c r="H3" s="32" t="s">
        <v>61</v>
      </c>
      <c r="I3" s="33" t="s">
        <v>89</v>
      </c>
      <c r="J3" s="33" t="s">
        <v>62</v>
      </c>
      <c r="K3" s="42" t="s">
        <v>103</v>
      </c>
      <c r="M3" s="39"/>
      <c r="N3" s="40"/>
      <c r="O3" s="40"/>
      <c r="V3" s="29" t="s">
        <v>102</v>
      </c>
      <c r="Z3" s="363" t="s">
        <v>316</v>
      </c>
    </row>
    <row r="4" spans="1:27" ht="18" customHeight="1" thickBot="1" x14ac:dyDescent="0.2">
      <c r="A4" s="369" t="s">
        <v>147</v>
      </c>
      <c r="B4" s="62"/>
      <c r="C4" s="64">
        <v>0.15</v>
      </c>
      <c r="D4" s="64">
        <v>0.09</v>
      </c>
      <c r="E4" s="64">
        <v>0.06</v>
      </c>
      <c r="F4" s="63" t="s">
        <v>148</v>
      </c>
      <c r="G4" s="31"/>
      <c r="H4" s="38" t="s">
        <v>331</v>
      </c>
      <c r="I4" s="36" t="s">
        <v>112</v>
      </c>
      <c r="J4" s="108" t="s">
        <v>332</v>
      </c>
      <c r="K4" s="43">
        <v>3000000</v>
      </c>
      <c r="M4" s="40"/>
      <c r="N4" s="40"/>
      <c r="O4" s="40"/>
      <c r="V4" s="29" t="s">
        <v>95</v>
      </c>
      <c r="W4" s="29">
        <f>COUNTIF($I$3:$I$199,V4)</f>
        <v>0</v>
      </c>
      <c r="Y4" s="46">
        <f>IFERROR(AVERAGEIF($I$4:$I$200,V4,$K$4:$K$200),0)</f>
        <v>0</v>
      </c>
      <c r="Z4" s="364"/>
    </row>
    <row r="5" spans="1:27" ht="18" customHeight="1" x14ac:dyDescent="0.15">
      <c r="A5" s="370"/>
      <c r="B5" s="66" t="s">
        <v>149</v>
      </c>
      <c r="C5" s="67"/>
      <c r="D5" s="67"/>
      <c r="E5" s="67"/>
      <c r="F5" s="68"/>
      <c r="G5" s="31"/>
      <c r="H5" s="37" t="s">
        <v>333</v>
      </c>
      <c r="I5" s="34" t="s">
        <v>300</v>
      </c>
      <c r="J5" s="109" t="s">
        <v>334</v>
      </c>
      <c r="K5" s="44">
        <v>2500000</v>
      </c>
      <c r="M5" s="40"/>
      <c r="N5" s="40"/>
      <c r="O5" s="40"/>
      <c r="V5" s="29" t="s">
        <v>115</v>
      </c>
      <c r="W5" s="29">
        <f>COUNTIF($I$3:$I$199,V5)</f>
        <v>4</v>
      </c>
      <c r="Y5" s="46">
        <f t="shared" ref="Y5:Y19" si="0">IFERROR(AVERAGEIF($I$4:$I$200,V5,$K$4:$K$200),0)</f>
        <v>2300000</v>
      </c>
      <c r="Z5" s="361" t="s">
        <v>317</v>
      </c>
      <c r="AA5" s="46">
        <f>Y5*12</f>
        <v>27600000</v>
      </c>
    </row>
    <row r="6" spans="1:27" ht="18" customHeight="1" x14ac:dyDescent="0.15">
      <c r="A6" s="370"/>
      <c r="B6" s="66" t="s">
        <v>150</v>
      </c>
      <c r="C6" s="67"/>
      <c r="D6" s="67"/>
      <c r="E6" s="67"/>
      <c r="F6" s="68"/>
      <c r="G6" s="31"/>
      <c r="H6" s="324" t="s">
        <v>335</v>
      </c>
      <c r="I6" s="323" t="s">
        <v>300</v>
      </c>
      <c r="J6" s="327" t="s">
        <v>336</v>
      </c>
      <c r="K6" s="325">
        <v>2500000</v>
      </c>
      <c r="M6" s="40"/>
      <c r="N6" s="40"/>
      <c r="O6" s="40"/>
      <c r="V6" s="29" t="s">
        <v>90</v>
      </c>
      <c r="W6" s="29">
        <f t="shared" ref="W6:W19" si="1">COUNTIF($I$3:$I$199,V6)</f>
        <v>2</v>
      </c>
      <c r="Y6" s="46">
        <f t="shared" si="0"/>
        <v>2500000</v>
      </c>
      <c r="Z6" s="361"/>
    </row>
    <row r="7" spans="1:27" ht="18" customHeight="1" x14ac:dyDescent="0.15">
      <c r="A7" s="370"/>
      <c r="B7" s="66" t="s">
        <v>151</v>
      </c>
      <c r="C7" s="67">
        <v>3</v>
      </c>
      <c r="D7" s="67">
        <v>1</v>
      </c>
      <c r="E7" s="67"/>
      <c r="F7" s="68"/>
      <c r="G7" s="31"/>
      <c r="H7" s="324" t="s">
        <v>337</v>
      </c>
      <c r="I7" s="323" t="s">
        <v>114</v>
      </c>
      <c r="J7" s="327" t="s">
        <v>338</v>
      </c>
      <c r="K7" s="325">
        <v>2300000</v>
      </c>
      <c r="M7" s="40"/>
      <c r="N7" s="40"/>
      <c r="O7" s="40"/>
      <c r="V7" s="29" t="s">
        <v>91</v>
      </c>
      <c r="W7" s="29">
        <f t="shared" si="1"/>
        <v>0</v>
      </c>
      <c r="Y7" s="46">
        <f t="shared" si="0"/>
        <v>0</v>
      </c>
      <c r="Z7" s="361"/>
    </row>
    <row r="8" spans="1:27" ht="18" customHeight="1" x14ac:dyDescent="0.15">
      <c r="A8" s="370"/>
      <c r="B8" s="71" t="s">
        <v>152</v>
      </c>
      <c r="C8" s="69">
        <v>6</v>
      </c>
      <c r="D8" s="69">
        <v>4</v>
      </c>
      <c r="E8" s="69">
        <v>3</v>
      </c>
      <c r="F8" s="70">
        <v>1</v>
      </c>
      <c r="G8" s="31"/>
      <c r="H8" s="324" t="s">
        <v>339</v>
      </c>
      <c r="I8" s="323" t="s">
        <v>114</v>
      </c>
      <c r="J8" s="327" t="s">
        <v>340</v>
      </c>
      <c r="K8" s="325">
        <v>2300000</v>
      </c>
      <c r="M8" s="40"/>
      <c r="N8" s="40"/>
      <c r="O8" s="40"/>
      <c r="V8" s="29" t="s">
        <v>92</v>
      </c>
      <c r="W8" s="29">
        <f t="shared" si="1"/>
        <v>1</v>
      </c>
      <c r="Y8" s="46">
        <f t="shared" si="0"/>
        <v>2300000</v>
      </c>
      <c r="Z8" s="361"/>
    </row>
    <row r="9" spans="1:27" ht="18" customHeight="1" thickBot="1" x14ac:dyDescent="0.2">
      <c r="A9" s="371"/>
      <c r="B9" s="72" t="s">
        <v>153</v>
      </c>
      <c r="C9" s="73">
        <v>8</v>
      </c>
      <c r="D9" s="73">
        <v>2</v>
      </c>
      <c r="E9" s="73">
        <v>3</v>
      </c>
      <c r="F9" s="74">
        <v>1</v>
      </c>
      <c r="G9" s="31"/>
      <c r="H9" s="324" t="s">
        <v>341</v>
      </c>
      <c r="I9" s="323" t="s">
        <v>114</v>
      </c>
      <c r="J9" s="327" t="s">
        <v>342</v>
      </c>
      <c r="K9" s="325">
        <v>2300000</v>
      </c>
      <c r="M9" s="40"/>
      <c r="N9" s="40"/>
      <c r="O9" s="40"/>
      <c r="V9" s="29" t="s">
        <v>93</v>
      </c>
      <c r="W9" s="29">
        <f t="shared" si="1"/>
        <v>0</v>
      </c>
      <c r="Y9" s="46">
        <f t="shared" si="0"/>
        <v>0</v>
      </c>
      <c r="Z9" s="361"/>
    </row>
    <row r="10" spans="1:27" ht="18" customHeight="1" x14ac:dyDescent="0.15">
      <c r="A10" s="369" t="s">
        <v>154</v>
      </c>
      <c r="B10" s="87" t="s">
        <v>155</v>
      </c>
      <c r="C10" s="65"/>
      <c r="D10" s="111" t="s">
        <v>172</v>
      </c>
      <c r="E10" s="88"/>
      <c r="F10" s="89"/>
      <c r="G10" s="31"/>
      <c r="H10" s="37" t="s">
        <v>343</v>
      </c>
      <c r="I10" s="34" t="s">
        <v>114</v>
      </c>
      <c r="J10" s="327" t="s">
        <v>344</v>
      </c>
      <c r="K10" s="44">
        <v>2300000</v>
      </c>
      <c r="M10" s="40"/>
      <c r="N10" s="40"/>
      <c r="O10" s="40"/>
      <c r="V10" s="29" t="s">
        <v>94</v>
      </c>
      <c r="W10" s="29">
        <f t="shared" si="1"/>
        <v>0</v>
      </c>
      <c r="Y10" s="46">
        <f t="shared" si="0"/>
        <v>0</v>
      </c>
      <c r="Z10" s="361"/>
    </row>
    <row r="11" spans="1:27" ht="18" customHeight="1" x14ac:dyDescent="0.15">
      <c r="A11" s="370"/>
      <c r="B11" s="90" t="s">
        <v>156</v>
      </c>
      <c r="C11" s="69">
        <v>5000000</v>
      </c>
      <c r="D11" s="107" t="s">
        <v>157</v>
      </c>
      <c r="E11" s="91"/>
      <c r="F11" s="92"/>
      <c r="G11" s="31"/>
      <c r="H11" s="37" t="s">
        <v>345</v>
      </c>
      <c r="I11" s="34" t="s">
        <v>303</v>
      </c>
      <c r="J11" s="327" t="s">
        <v>346</v>
      </c>
      <c r="K11" s="44">
        <v>2300000</v>
      </c>
      <c r="M11" s="40"/>
      <c r="N11" s="40"/>
      <c r="O11" s="40"/>
      <c r="V11" s="29" t="s">
        <v>113</v>
      </c>
      <c r="W11" s="29">
        <f t="shared" si="1"/>
        <v>1</v>
      </c>
      <c r="Y11" s="46">
        <f t="shared" si="0"/>
        <v>3000000</v>
      </c>
      <c r="Z11" s="361"/>
    </row>
    <row r="12" spans="1:27" ht="18" customHeight="1" thickBot="1" x14ac:dyDescent="0.2">
      <c r="A12" s="371"/>
      <c r="B12" s="93" t="s">
        <v>158</v>
      </c>
      <c r="C12" s="73">
        <v>0</v>
      </c>
      <c r="D12" s="94"/>
      <c r="E12" s="94"/>
      <c r="F12" s="95"/>
      <c r="G12" s="31"/>
      <c r="H12" s="37" t="s">
        <v>347</v>
      </c>
      <c r="I12" s="34" t="s">
        <v>309</v>
      </c>
      <c r="J12" s="327" t="s">
        <v>348</v>
      </c>
      <c r="K12" s="44">
        <v>2150000</v>
      </c>
      <c r="M12" s="40"/>
      <c r="N12" s="40"/>
      <c r="O12" s="40"/>
      <c r="V12" s="29" t="s">
        <v>96</v>
      </c>
      <c r="W12" s="29">
        <f t="shared" si="1"/>
        <v>0</v>
      </c>
      <c r="Y12" s="46">
        <f t="shared" si="0"/>
        <v>0</v>
      </c>
      <c r="Z12" s="361"/>
    </row>
    <row r="13" spans="1:27" ht="18" customHeight="1" x14ac:dyDescent="0.15">
      <c r="A13" s="369" t="s">
        <v>159</v>
      </c>
      <c r="B13" s="75" t="s">
        <v>160</v>
      </c>
      <c r="C13" s="65">
        <v>2000</v>
      </c>
      <c r="D13" s="76"/>
      <c r="E13" s="76"/>
      <c r="F13" s="77"/>
      <c r="G13" s="31"/>
      <c r="H13" s="37" t="s">
        <v>349</v>
      </c>
      <c r="I13" s="34" t="s">
        <v>311</v>
      </c>
      <c r="J13" s="327" t="s">
        <v>350</v>
      </c>
      <c r="K13" s="44">
        <v>2150000</v>
      </c>
      <c r="M13" s="40"/>
      <c r="N13" s="40"/>
      <c r="O13" s="40"/>
      <c r="V13" s="29" t="s">
        <v>97</v>
      </c>
      <c r="W13" s="29">
        <f t="shared" si="1"/>
        <v>1</v>
      </c>
      <c r="Y13" s="46">
        <f t="shared" si="0"/>
        <v>2150000</v>
      </c>
      <c r="Z13" s="361"/>
    </row>
    <row r="14" spans="1:27" ht="18" customHeight="1" thickBot="1" x14ac:dyDescent="0.2">
      <c r="A14" s="371"/>
      <c r="B14" s="72" t="s">
        <v>161</v>
      </c>
      <c r="C14" s="73">
        <v>500</v>
      </c>
      <c r="D14" s="78"/>
      <c r="E14" s="78"/>
      <c r="F14" s="79"/>
      <c r="G14" s="31"/>
      <c r="H14" s="37" t="s">
        <v>351</v>
      </c>
      <c r="I14" s="34" t="s">
        <v>314</v>
      </c>
      <c r="J14" s="109" t="s">
        <v>352</v>
      </c>
      <c r="K14" s="44">
        <v>2400000</v>
      </c>
      <c r="M14" s="40"/>
      <c r="N14" s="40"/>
      <c r="O14" s="40"/>
      <c r="V14" s="29" t="s">
        <v>98</v>
      </c>
      <c r="W14" s="29">
        <f t="shared" si="1"/>
        <v>0</v>
      </c>
      <c r="Y14" s="46">
        <f t="shared" si="0"/>
        <v>0</v>
      </c>
      <c r="Z14" s="361"/>
    </row>
    <row r="15" spans="1:27" ht="18" customHeight="1" x14ac:dyDescent="0.15">
      <c r="A15" s="369" t="s">
        <v>162</v>
      </c>
      <c r="B15" s="75" t="s">
        <v>163</v>
      </c>
      <c r="C15" s="65"/>
      <c r="D15" s="76"/>
      <c r="E15" s="76"/>
      <c r="F15" s="77"/>
      <c r="G15" s="31"/>
      <c r="H15" s="37"/>
      <c r="I15" s="34"/>
      <c r="J15" s="109"/>
      <c r="K15" s="44"/>
      <c r="M15" s="40"/>
      <c r="N15" s="40"/>
      <c r="O15" s="40"/>
      <c r="V15" s="29" t="s">
        <v>99</v>
      </c>
      <c r="W15" s="29">
        <f t="shared" si="1"/>
        <v>1</v>
      </c>
      <c r="Y15" s="46">
        <f t="shared" si="0"/>
        <v>2150000</v>
      </c>
      <c r="Z15" s="361"/>
    </row>
    <row r="16" spans="1:27" ht="18" customHeight="1" thickBot="1" x14ac:dyDescent="0.2">
      <c r="A16" s="370"/>
      <c r="B16" s="82" t="s">
        <v>164</v>
      </c>
      <c r="C16" s="101"/>
      <c r="D16" s="102"/>
      <c r="E16" s="102"/>
      <c r="F16" s="103"/>
      <c r="G16" s="31"/>
      <c r="H16" s="37"/>
      <c r="I16" s="34"/>
      <c r="J16" s="109"/>
      <c r="K16" s="44"/>
      <c r="M16" s="40"/>
      <c r="N16" s="40"/>
      <c r="O16" s="40"/>
      <c r="V16" s="29" t="s">
        <v>100</v>
      </c>
      <c r="W16" s="29">
        <f t="shared" si="1"/>
        <v>0</v>
      </c>
      <c r="Y16" s="46">
        <f t="shared" si="0"/>
        <v>0</v>
      </c>
      <c r="Z16" s="361"/>
    </row>
    <row r="17" spans="1:26" ht="18" customHeight="1" x14ac:dyDescent="0.15">
      <c r="A17" s="372" t="s">
        <v>293</v>
      </c>
      <c r="B17" s="320" t="s">
        <v>294</v>
      </c>
      <c r="C17" s="104">
        <v>3000000</v>
      </c>
      <c r="D17" s="99" t="s">
        <v>165</v>
      </c>
      <c r="E17" s="76"/>
      <c r="F17" s="77"/>
      <c r="G17" s="31"/>
      <c r="H17" s="37"/>
      <c r="I17" s="34"/>
      <c r="J17" s="109"/>
      <c r="K17" s="44"/>
      <c r="M17" s="40"/>
      <c r="N17" s="40"/>
      <c r="O17" s="40"/>
      <c r="V17" s="29" t="s">
        <v>101</v>
      </c>
      <c r="W17" s="29">
        <f t="shared" si="1"/>
        <v>0</v>
      </c>
      <c r="Y17" s="46">
        <f t="shared" si="0"/>
        <v>0</v>
      </c>
      <c r="Z17" s="361"/>
    </row>
    <row r="18" spans="1:26" ht="18" customHeight="1" x14ac:dyDescent="0.15">
      <c r="A18" s="370"/>
      <c r="B18" s="321" t="s">
        <v>295</v>
      </c>
      <c r="C18" s="86"/>
      <c r="D18" s="97" t="s">
        <v>165</v>
      </c>
      <c r="E18" s="80"/>
      <c r="F18" s="81"/>
      <c r="G18" s="31"/>
      <c r="H18" s="37"/>
      <c r="I18" s="34"/>
      <c r="J18" s="109"/>
      <c r="K18" s="44"/>
      <c r="M18" s="40"/>
      <c r="N18" s="40"/>
      <c r="O18" s="40"/>
      <c r="V18" s="29" t="s">
        <v>116</v>
      </c>
      <c r="W18" s="29">
        <f t="shared" si="1"/>
        <v>1</v>
      </c>
      <c r="Y18" s="46">
        <f t="shared" si="0"/>
        <v>2400000</v>
      </c>
      <c r="Z18" s="361"/>
    </row>
    <row r="19" spans="1:26" ht="18" customHeight="1" x14ac:dyDescent="0.15">
      <c r="A19" s="370"/>
      <c r="B19" s="321" t="s">
        <v>296</v>
      </c>
      <c r="C19" s="86"/>
      <c r="D19" s="98" t="s">
        <v>165</v>
      </c>
      <c r="E19" s="80"/>
      <c r="F19" s="81"/>
      <c r="G19" s="31"/>
      <c r="H19" s="37"/>
      <c r="I19" s="34"/>
      <c r="J19" s="109"/>
      <c r="K19" s="44"/>
      <c r="M19" s="40"/>
      <c r="N19" s="40"/>
      <c r="O19" s="40"/>
      <c r="V19" s="29" t="s">
        <v>105</v>
      </c>
      <c r="W19" s="29">
        <f t="shared" si="1"/>
        <v>0</v>
      </c>
      <c r="Y19" s="46">
        <f t="shared" si="0"/>
        <v>0</v>
      </c>
      <c r="Z19" s="361"/>
    </row>
    <row r="20" spans="1:26" ht="18" customHeight="1" x14ac:dyDescent="0.15">
      <c r="A20" s="370"/>
      <c r="B20" s="105" t="s">
        <v>166</v>
      </c>
      <c r="C20" s="86">
        <v>800000</v>
      </c>
      <c r="D20" s="98" t="s">
        <v>157</v>
      </c>
      <c r="E20" s="80"/>
      <c r="F20" s="81"/>
      <c r="H20" s="37"/>
      <c r="I20" s="34"/>
      <c r="J20" s="109"/>
      <c r="K20" s="44"/>
      <c r="Z20" s="361"/>
    </row>
    <row r="21" spans="1:26" ht="18" customHeight="1" x14ac:dyDescent="0.15">
      <c r="A21" s="370"/>
      <c r="B21" s="105" t="s">
        <v>167</v>
      </c>
      <c r="C21" s="86">
        <v>5000000</v>
      </c>
      <c r="D21" s="98" t="s">
        <v>157</v>
      </c>
      <c r="E21" s="80"/>
      <c r="F21" s="81"/>
      <c r="H21" s="37"/>
      <c r="I21" s="34"/>
      <c r="J21" s="109"/>
      <c r="K21" s="44"/>
      <c r="Z21" s="361"/>
    </row>
    <row r="22" spans="1:26" ht="18" customHeight="1" thickBot="1" x14ac:dyDescent="0.2">
      <c r="A22" s="371"/>
      <c r="B22" s="96"/>
      <c r="C22" s="106"/>
      <c r="D22" s="84"/>
      <c r="E22" s="84"/>
      <c r="F22" s="85"/>
      <c r="H22" s="37"/>
      <c r="I22" s="34"/>
      <c r="J22" s="109"/>
      <c r="K22" s="44"/>
      <c r="Z22" s="361"/>
    </row>
    <row r="23" spans="1:26" ht="18" customHeight="1" x14ac:dyDescent="0.15">
      <c r="A23" s="369" t="s">
        <v>168</v>
      </c>
      <c r="B23" s="75" t="s">
        <v>169</v>
      </c>
      <c r="C23" s="65">
        <v>0</v>
      </c>
      <c r="D23" s="99" t="s">
        <v>170</v>
      </c>
      <c r="E23" s="76"/>
      <c r="F23" s="77"/>
      <c r="H23" s="37"/>
      <c r="I23" s="34"/>
      <c r="J23" s="109"/>
      <c r="K23" s="44"/>
      <c r="Z23" s="361"/>
    </row>
    <row r="24" spans="1:26" ht="18" customHeight="1" thickBot="1" x14ac:dyDescent="0.2">
      <c r="A24" s="371"/>
      <c r="B24" s="72" t="s">
        <v>171</v>
      </c>
      <c r="C24" s="73">
        <v>0</v>
      </c>
      <c r="D24" s="100" t="s">
        <v>170</v>
      </c>
      <c r="E24" s="78"/>
      <c r="F24" s="79"/>
      <c r="H24" s="37"/>
      <c r="I24" s="34"/>
      <c r="J24" s="109"/>
      <c r="K24" s="44"/>
      <c r="Z24" s="361"/>
    </row>
    <row r="25" spans="1:26" ht="18" customHeight="1" thickBot="1" x14ac:dyDescent="0.2">
      <c r="A25" s="55"/>
      <c r="B25" s="83"/>
      <c r="C25" s="84"/>
      <c r="D25" s="84"/>
      <c r="E25" s="84"/>
      <c r="F25" s="85"/>
      <c r="H25" s="37"/>
      <c r="I25" s="34"/>
      <c r="J25" s="109"/>
      <c r="K25" s="44"/>
      <c r="Z25" s="361"/>
    </row>
    <row r="26" spans="1:26" ht="18" customHeight="1" x14ac:dyDescent="0.15">
      <c r="H26" s="37"/>
      <c r="I26" s="34"/>
      <c r="J26" s="109"/>
      <c r="K26" s="44"/>
      <c r="Z26" s="361"/>
    </row>
    <row r="27" spans="1:26" ht="18" customHeight="1" x14ac:dyDescent="0.15">
      <c r="H27" s="37"/>
      <c r="I27" s="34"/>
      <c r="J27" s="109"/>
      <c r="K27" s="44"/>
      <c r="Z27" s="361"/>
    </row>
    <row r="28" spans="1:26" ht="18" customHeight="1" thickBot="1" x14ac:dyDescent="0.2">
      <c r="H28" s="37"/>
      <c r="I28" s="34"/>
      <c r="J28" s="109"/>
      <c r="K28" s="44"/>
      <c r="Z28" s="362"/>
    </row>
    <row r="29" spans="1:26" ht="18" customHeight="1" x14ac:dyDescent="0.15">
      <c r="H29" s="37"/>
      <c r="I29" s="34"/>
      <c r="J29" s="109"/>
      <c r="K29" s="44"/>
      <c r="Z29" s="328"/>
    </row>
    <row r="30" spans="1:26" ht="18" customHeight="1" x14ac:dyDescent="0.15">
      <c r="H30" s="37"/>
      <c r="I30" s="34"/>
      <c r="J30" s="109"/>
      <c r="K30" s="44"/>
      <c r="Z30"/>
    </row>
    <row r="31" spans="1:26" ht="18" customHeight="1" x14ac:dyDescent="0.15">
      <c r="H31" s="37"/>
      <c r="I31" s="34"/>
      <c r="J31" s="109"/>
      <c r="K31" s="44"/>
      <c r="Z31"/>
    </row>
    <row r="32" spans="1:26" ht="18" customHeight="1" x14ac:dyDescent="0.15">
      <c r="H32" s="37"/>
      <c r="I32" s="34"/>
      <c r="J32" s="109"/>
      <c r="K32" s="44"/>
      <c r="Z32"/>
    </row>
    <row r="33" spans="8:11" ht="18" customHeight="1" x14ac:dyDescent="0.15">
      <c r="H33" s="37"/>
      <c r="I33" s="34"/>
      <c r="J33" s="109"/>
      <c r="K33" s="44"/>
    </row>
    <row r="34" spans="8:11" ht="18" customHeight="1" x14ac:dyDescent="0.15">
      <c r="H34" s="37"/>
      <c r="I34" s="34"/>
      <c r="J34" s="109"/>
      <c r="K34" s="44"/>
    </row>
    <row r="35" spans="8:11" ht="18" customHeight="1" x14ac:dyDescent="0.15">
      <c r="H35" s="37"/>
      <c r="I35" s="34"/>
      <c r="J35" s="109"/>
      <c r="K35" s="44"/>
    </row>
    <row r="36" spans="8:11" ht="18" customHeight="1" x14ac:dyDescent="0.15">
      <c r="H36" s="37"/>
      <c r="I36" s="34"/>
      <c r="J36" s="109"/>
      <c r="K36" s="44"/>
    </row>
    <row r="37" spans="8:11" ht="18" customHeight="1" x14ac:dyDescent="0.15">
      <c r="H37" s="37"/>
      <c r="I37" s="34"/>
      <c r="J37" s="109"/>
      <c r="K37" s="44"/>
    </row>
    <row r="38" spans="8:11" ht="18" customHeight="1" x14ac:dyDescent="0.15">
      <c r="H38" s="37"/>
      <c r="I38" s="34"/>
      <c r="J38" s="109"/>
      <c r="K38" s="44"/>
    </row>
    <row r="39" spans="8:11" ht="18" customHeight="1" x14ac:dyDescent="0.15">
      <c r="H39" s="37"/>
      <c r="I39" s="34"/>
      <c r="J39" s="109"/>
      <c r="K39" s="44"/>
    </row>
    <row r="40" spans="8:11" ht="18" customHeight="1" x14ac:dyDescent="0.15">
      <c r="H40" s="37"/>
      <c r="I40" s="34"/>
      <c r="J40" s="109"/>
      <c r="K40" s="44"/>
    </row>
    <row r="41" spans="8:11" ht="18" customHeight="1" x14ac:dyDescent="0.15">
      <c r="H41" s="37"/>
      <c r="I41" s="34"/>
      <c r="J41" s="109"/>
      <c r="K41" s="44"/>
    </row>
    <row r="42" spans="8:11" ht="18" customHeight="1" x14ac:dyDescent="0.15">
      <c r="H42" s="37"/>
      <c r="I42" s="34"/>
      <c r="J42" s="109"/>
      <c r="K42" s="44"/>
    </row>
    <row r="43" spans="8:11" ht="18" customHeight="1" x14ac:dyDescent="0.15">
      <c r="H43" s="37"/>
      <c r="I43" s="34"/>
      <c r="J43" s="109"/>
      <c r="K43" s="44"/>
    </row>
    <row r="44" spans="8:11" ht="18" customHeight="1" x14ac:dyDescent="0.15">
      <c r="H44" s="37"/>
      <c r="I44" s="34"/>
      <c r="J44" s="109"/>
      <c r="K44" s="44"/>
    </row>
    <row r="45" spans="8:11" ht="18" customHeight="1" x14ac:dyDescent="0.15">
      <c r="H45" s="37"/>
      <c r="I45" s="34"/>
      <c r="J45" s="109"/>
      <c r="K45" s="44"/>
    </row>
    <row r="46" spans="8:11" ht="18" customHeight="1" x14ac:dyDescent="0.15">
      <c r="H46" s="37"/>
      <c r="I46" s="34"/>
      <c r="J46" s="109"/>
      <c r="K46" s="44"/>
    </row>
    <row r="47" spans="8:11" ht="18" customHeight="1" x14ac:dyDescent="0.15">
      <c r="H47" s="37"/>
      <c r="I47" s="34"/>
      <c r="J47" s="109"/>
      <c r="K47" s="44"/>
    </row>
    <row r="48" spans="8:11" ht="18" customHeight="1" x14ac:dyDescent="0.15">
      <c r="H48" s="37"/>
      <c r="I48" s="34"/>
      <c r="J48" s="109"/>
      <c r="K48" s="44"/>
    </row>
    <row r="49" spans="8:11" ht="18" customHeight="1" x14ac:dyDescent="0.15">
      <c r="H49" s="37"/>
      <c r="I49" s="34"/>
      <c r="J49" s="109"/>
      <c r="K49" s="44"/>
    </row>
    <row r="50" spans="8:11" ht="18" customHeight="1" x14ac:dyDescent="0.15">
      <c r="H50" s="37"/>
      <c r="I50" s="34"/>
      <c r="J50" s="109"/>
      <c r="K50" s="44"/>
    </row>
    <row r="51" spans="8:11" ht="18" customHeight="1" x14ac:dyDescent="0.15">
      <c r="H51" s="37"/>
      <c r="I51" s="34"/>
      <c r="J51" s="109"/>
      <c r="K51" s="44"/>
    </row>
    <row r="52" spans="8:11" ht="18" customHeight="1" x14ac:dyDescent="0.15">
      <c r="H52" s="37"/>
      <c r="I52" s="34"/>
      <c r="J52" s="109"/>
      <c r="K52" s="44"/>
    </row>
    <row r="53" spans="8:11" ht="18" customHeight="1" x14ac:dyDescent="0.15">
      <c r="H53" s="37"/>
      <c r="I53" s="34"/>
      <c r="J53" s="109"/>
      <c r="K53" s="44"/>
    </row>
    <row r="54" spans="8:11" ht="18" customHeight="1" x14ac:dyDescent="0.15">
      <c r="H54" s="37"/>
      <c r="I54" s="34"/>
      <c r="J54" s="109"/>
      <c r="K54" s="44"/>
    </row>
    <row r="55" spans="8:11" ht="18" customHeight="1" x14ac:dyDescent="0.15">
      <c r="H55" s="37"/>
      <c r="I55" s="34"/>
      <c r="J55" s="109"/>
      <c r="K55" s="44"/>
    </row>
    <row r="56" spans="8:11" ht="18" customHeight="1" x14ac:dyDescent="0.15">
      <c r="H56" s="37"/>
      <c r="I56" s="34"/>
      <c r="J56" s="109"/>
      <c r="K56" s="44"/>
    </row>
    <row r="57" spans="8:11" ht="18" customHeight="1" x14ac:dyDescent="0.15">
      <c r="H57" s="37"/>
      <c r="I57" s="34"/>
      <c r="J57" s="109"/>
      <c r="K57" s="44"/>
    </row>
    <row r="58" spans="8:11" ht="18" customHeight="1" x14ac:dyDescent="0.15">
      <c r="H58" s="37"/>
      <c r="I58" s="34"/>
      <c r="J58" s="109"/>
      <c r="K58" s="44"/>
    </row>
    <row r="59" spans="8:11" ht="18" customHeight="1" x14ac:dyDescent="0.15">
      <c r="H59" s="37"/>
      <c r="I59" s="34"/>
      <c r="J59" s="109"/>
      <c r="K59" s="44"/>
    </row>
    <row r="60" spans="8:11" ht="18" customHeight="1" x14ac:dyDescent="0.15">
      <c r="H60" s="37"/>
      <c r="I60" s="34"/>
      <c r="J60" s="109"/>
      <c r="K60" s="44"/>
    </row>
    <row r="61" spans="8:11" ht="18" customHeight="1" x14ac:dyDescent="0.15">
      <c r="H61" s="37"/>
      <c r="I61" s="34"/>
      <c r="J61" s="109"/>
      <c r="K61" s="44"/>
    </row>
    <row r="62" spans="8:11" ht="18" customHeight="1" x14ac:dyDescent="0.15">
      <c r="H62" s="37"/>
      <c r="I62" s="34"/>
      <c r="J62" s="109"/>
      <c r="K62" s="44"/>
    </row>
    <row r="63" spans="8:11" ht="18" customHeight="1" x14ac:dyDescent="0.15">
      <c r="H63" s="37"/>
      <c r="I63" s="34"/>
      <c r="J63" s="109"/>
      <c r="K63" s="44"/>
    </row>
    <row r="64" spans="8:11" ht="18" customHeight="1" x14ac:dyDescent="0.15">
      <c r="H64" s="37"/>
      <c r="I64" s="34"/>
      <c r="J64" s="109"/>
      <c r="K64" s="44"/>
    </row>
    <row r="65" spans="8:11" ht="18" customHeight="1" x14ac:dyDescent="0.15">
      <c r="H65" s="37"/>
      <c r="I65" s="34"/>
      <c r="J65" s="109"/>
      <c r="K65" s="44"/>
    </row>
    <row r="66" spans="8:11" ht="18" customHeight="1" x14ac:dyDescent="0.15">
      <c r="H66" s="37"/>
      <c r="I66" s="34"/>
      <c r="J66" s="109"/>
      <c r="K66" s="44"/>
    </row>
    <row r="67" spans="8:11" ht="18" customHeight="1" x14ac:dyDescent="0.15">
      <c r="H67" s="37"/>
      <c r="I67" s="34"/>
      <c r="J67" s="109"/>
      <c r="K67" s="44"/>
    </row>
    <row r="68" spans="8:11" ht="18" customHeight="1" x14ac:dyDescent="0.15">
      <c r="H68" s="37"/>
      <c r="I68" s="34"/>
      <c r="J68" s="109"/>
      <c r="K68" s="44"/>
    </row>
    <row r="69" spans="8:11" ht="18" customHeight="1" x14ac:dyDescent="0.15">
      <c r="H69" s="37"/>
      <c r="I69" s="34"/>
      <c r="J69" s="109"/>
      <c r="K69" s="44"/>
    </row>
    <row r="70" spans="8:11" ht="18" customHeight="1" x14ac:dyDescent="0.15">
      <c r="H70" s="37"/>
      <c r="I70" s="34"/>
      <c r="J70" s="109"/>
      <c r="K70" s="44"/>
    </row>
    <row r="71" spans="8:11" ht="18" customHeight="1" x14ac:dyDescent="0.15">
      <c r="H71" s="37"/>
      <c r="I71" s="34"/>
      <c r="J71" s="109"/>
      <c r="K71" s="44"/>
    </row>
    <row r="72" spans="8:11" ht="18" customHeight="1" x14ac:dyDescent="0.15">
      <c r="H72" s="37"/>
      <c r="I72" s="34"/>
      <c r="J72" s="109"/>
      <c r="K72" s="44"/>
    </row>
    <row r="73" spans="8:11" ht="18" customHeight="1" x14ac:dyDescent="0.15">
      <c r="H73" s="37"/>
      <c r="I73" s="34"/>
      <c r="J73" s="109"/>
      <c r="K73" s="44"/>
    </row>
    <row r="74" spans="8:11" ht="18" customHeight="1" x14ac:dyDescent="0.15">
      <c r="H74" s="37"/>
      <c r="I74" s="34"/>
      <c r="J74" s="109"/>
      <c r="K74" s="44"/>
    </row>
    <row r="75" spans="8:11" ht="18" customHeight="1" x14ac:dyDescent="0.15">
      <c r="H75" s="37"/>
      <c r="I75" s="34"/>
      <c r="J75" s="109"/>
      <c r="K75" s="44"/>
    </row>
    <row r="76" spans="8:11" ht="18" customHeight="1" x14ac:dyDescent="0.15">
      <c r="H76" s="37"/>
      <c r="I76" s="34"/>
      <c r="J76" s="109"/>
      <c r="K76" s="44"/>
    </row>
    <row r="77" spans="8:11" ht="18" customHeight="1" x14ac:dyDescent="0.15">
      <c r="H77" s="37"/>
      <c r="I77" s="34"/>
      <c r="J77" s="109"/>
      <c r="K77" s="44"/>
    </row>
    <row r="78" spans="8:11" ht="18" customHeight="1" x14ac:dyDescent="0.15">
      <c r="H78" s="37"/>
      <c r="I78" s="34"/>
      <c r="J78" s="109"/>
      <c r="K78" s="44"/>
    </row>
    <row r="79" spans="8:11" ht="18" customHeight="1" x14ac:dyDescent="0.15">
      <c r="H79" s="37"/>
      <c r="I79" s="34"/>
      <c r="J79" s="109"/>
      <c r="K79" s="44"/>
    </row>
    <row r="80" spans="8:11" ht="18" customHeight="1" x14ac:dyDescent="0.15">
      <c r="H80" s="37"/>
      <c r="I80" s="34"/>
      <c r="J80" s="109"/>
      <c r="K80" s="44"/>
    </row>
    <row r="81" spans="8:11" ht="18" customHeight="1" x14ac:dyDescent="0.15">
      <c r="H81" s="37"/>
      <c r="I81" s="34"/>
      <c r="J81" s="109"/>
      <c r="K81" s="44"/>
    </row>
    <row r="82" spans="8:11" ht="18" customHeight="1" x14ac:dyDescent="0.15">
      <c r="H82" s="37"/>
      <c r="I82" s="34"/>
      <c r="J82" s="109"/>
      <c r="K82" s="44"/>
    </row>
    <row r="83" spans="8:11" ht="18" customHeight="1" x14ac:dyDescent="0.15">
      <c r="H83" s="37"/>
      <c r="I83" s="34"/>
      <c r="J83" s="109"/>
      <c r="K83" s="44"/>
    </row>
    <row r="84" spans="8:11" ht="18" customHeight="1" x14ac:dyDescent="0.15">
      <c r="H84" s="37"/>
      <c r="I84" s="34"/>
      <c r="J84" s="109"/>
      <c r="K84" s="44"/>
    </row>
    <row r="85" spans="8:11" ht="18" customHeight="1" x14ac:dyDescent="0.15">
      <c r="H85" s="37"/>
      <c r="I85" s="34"/>
      <c r="J85" s="109"/>
      <c r="K85" s="44"/>
    </row>
    <row r="86" spans="8:11" ht="18" customHeight="1" x14ac:dyDescent="0.15">
      <c r="H86" s="37"/>
      <c r="I86" s="34"/>
      <c r="J86" s="109"/>
      <c r="K86" s="44"/>
    </row>
    <row r="87" spans="8:11" ht="18" customHeight="1" x14ac:dyDescent="0.15">
      <c r="H87" s="37"/>
      <c r="I87" s="34"/>
      <c r="J87" s="109"/>
      <c r="K87" s="44"/>
    </row>
    <row r="88" spans="8:11" ht="18" customHeight="1" x14ac:dyDescent="0.15">
      <c r="H88" s="37"/>
      <c r="I88" s="34"/>
      <c r="J88" s="109"/>
      <c r="K88" s="44"/>
    </row>
    <row r="89" spans="8:11" ht="18" customHeight="1" x14ac:dyDescent="0.15">
      <c r="H89" s="37"/>
      <c r="I89" s="34"/>
      <c r="J89" s="109"/>
      <c r="K89" s="44"/>
    </row>
    <row r="90" spans="8:11" ht="18" customHeight="1" x14ac:dyDescent="0.15">
      <c r="H90" s="37"/>
      <c r="I90" s="34"/>
      <c r="J90" s="109"/>
      <c r="K90" s="44"/>
    </row>
    <row r="91" spans="8:11" ht="18" customHeight="1" x14ac:dyDescent="0.15">
      <c r="H91" s="37"/>
      <c r="I91" s="34"/>
      <c r="J91" s="109"/>
      <c r="K91" s="44"/>
    </row>
    <row r="92" spans="8:11" ht="18" customHeight="1" x14ac:dyDescent="0.15">
      <c r="H92" s="37"/>
      <c r="I92" s="34"/>
      <c r="J92" s="109"/>
      <c r="K92" s="44"/>
    </row>
    <row r="93" spans="8:11" ht="18" customHeight="1" x14ac:dyDescent="0.15">
      <c r="H93" s="37"/>
      <c r="I93" s="34"/>
      <c r="J93" s="109"/>
      <c r="K93" s="44"/>
    </row>
    <row r="94" spans="8:11" ht="18" customHeight="1" x14ac:dyDescent="0.15">
      <c r="H94" s="37"/>
      <c r="I94" s="34"/>
      <c r="J94" s="109"/>
      <c r="K94" s="44"/>
    </row>
    <row r="95" spans="8:11" ht="18" customHeight="1" x14ac:dyDescent="0.15">
      <c r="H95" s="37"/>
      <c r="I95" s="34"/>
      <c r="J95" s="109"/>
      <c r="K95" s="44"/>
    </row>
    <row r="96" spans="8:11" ht="18" customHeight="1" x14ac:dyDescent="0.15">
      <c r="H96" s="37"/>
      <c r="I96" s="34"/>
      <c r="J96" s="109"/>
      <c r="K96" s="44"/>
    </row>
    <row r="97" spans="8:11" ht="18" customHeight="1" x14ac:dyDescent="0.15">
      <c r="H97" s="37"/>
      <c r="I97" s="34"/>
      <c r="J97" s="109"/>
      <c r="K97" s="44"/>
    </row>
    <row r="98" spans="8:11" ht="18" customHeight="1" x14ac:dyDescent="0.15">
      <c r="H98" s="37"/>
      <c r="I98" s="34"/>
      <c r="J98" s="109"/>
      <c r="K98" s="44"/>
    </row>
    <row r="99" spans="8:11" ht="18" customHeight="1" x14ac:dyDescent="0.15">
      <c r="H99" s="37"/>
      <c r="I99" s="34"/>
      <c r="J99" s="109"/>
      <c r="K99" s="44"/>
    </row>
    <row r="100" spans="8:11" ht="18" customHeight="1" x14ac:dyDescent="0.15">
      <c r="H100" s="37"/>
      <c r="I100" s="34"/>
      <c r="J100" s="109"/>
      <c r="K100" s="44"/>
    </row>
    <row r="101" spans="8:11" ht="18" customHeight="1" x14ac:dyDescent="0.15">
      <c r="H101" s="37"/>
      <c r="I101" s="34"/>
      <c r="J101" s="109"/>
      <c r="K101" s="44"/>
    </row>
    <row r="102" spans="8:11" ht="18" customHeight="1" x14ac:dyDescent="0.15">
      <c r="H102" s="37"/>
      <c r="I102" s="34"/>
      <c r="J102" s="109"/>
      <c r="K102" s="44"/>
    </row>
    <row r="103" spans="8:11" ht="18" customHeight="1" x14ac:dyDescent="0.15">
      <c r="H103" s="37"/>
      <c r="I103" s="34"/>
      <c r="J103" s="109"/>
      <c r="K103" s="44"/>
    </row>
    <row r="104" spans="8:11" ht="18" customHeight="1" x14ac:dyDescent="0.15">
      <c r="H104" s="37"/>
      <c r="I104" s="34"/>
      <c r="J104" s="109"/>
      <c r="K104" s="44"/>
    </row>
    <row r="105" spans="8:11" ht="18" customHeight="1" x14ac:dyDescent="0.15">
      <c r="H105" s="37"/>
      <c r="I105" s="34"/>
      <c r="J105" s="109"/>
      <c r="K105" s="44"/>
    </row>
    <row r="106" spans="8:11" ht="18" customHeight="1" x14ac:dyDescent="0.15">
      <c r="H106" s="37"/>
      <c r="I106" s="34"/>
      <c r="J106" s="109"/>
      <c r="K106" s="44"/>
    </row>
    <row r="107" spans="8:11" ht="18" customHeight="1" x14ac:dyDescent="0.15">
      <c r="H107" s="37"/>
      <c r="I107" s="34"/>
      <c r="J107" s="109"/>
      <c r="K107" s="44"/>
    </row>
    <row r="108" spans="8:11" ht="18" customHeight="1" x14ac:dyDescent="0.15">
      <c r="H108" s="37"/>
      <c r="I108" s="34"/>
      <c r="J108" s="109"/>
      <c r="K108" s="44"/>
    </row>
    <row r="109" spans="8:11" ht="18" customHeight="1" x14ac:dyDescent="0.15">
      <c r="H109" s="37"/>
      <c r="I109" s="34"/>
      <c r="J109" s="109"/>
      <c r="K109" s="44"/>
    </row>
    <row r="110" spans="8:11" ht="18" customHeight="1" x14ac:dyDescent="0.15">
      <c r="H110" s="37"/>
      <c r="I110" s="34"/>
      <c r="J110" s="109"/>
      <c r="K110" s="44"/>
    </row>
    <row r="111" spans="8:11" ht="18" customHeight="1" x14ac:dyDescent="0.15">
      <c r="H111" s="37"/>
      <c r="I111" s="34"/>
      <c r="J111" s="109"/>
      <c r="K111" s="44"/>
    </row>
    <row r="112" spans="8:11" ht="18" customHeight="1" x14ac:dyDescent="0.15">
      <c r="H112" s="37"/>
      <c r="I112" s="34"/>
      <c r="J112" s="109"/>
      <c r="K112" s="44"/>
    </row>
    <row r="113" spans="8:11" ht="18" customHeight="1" x14ac:dyDescent="0.15">
      <c r="H113" s="37"/>
      <c r="I113" s="34"/>
      <c r="J113" s="109"/>
      <c r="K113" s="44"/>
    </row>
    <row r="114" spans="8:11" ht="18" customHeight="1" x14ac:dyDescent="0.15">
      <c r="H114" s="37"/>
      <c r="I114" s="34"/>
      <c r="J114" s="109"/>
      <c r="K114" s="44"/>
    </row>
    <row r="115" spans="8:11" ht="18" customHeight="1" x14ac:dyDescent="0.15">
      <c r="H115" s="37"/>
      <c r="I115" s="34"/>
      <c r="J115" s="109"/>
      <c r="K115" s="44"/>
    </row>
    <row r="116" spans="8:11" ht="18" customHeight="1" x14ac:dyDescent="0.15">
      <c r="H116" s="37"/>
      <c r="I116" s="34"/>
      <c r="J116" s="109"/>
      <c r="K116" s="44"/>
    </row>
    <row r="117" spans="8:11" ht="18" customHeight="1" x14ac:dyDescent="0.15">
      <c r="H117" s="37"/>
      <c r="I117" s="34"/>
      <c r="J117" s="109"/>
      <c r="K117" s="44"/>
    </row>
    <row r="118" spans="8:11" ht="18" customHeight="1" x14ac:dyDescent="0.15">
      <c r="H118" s="37"/>
      <c r="I118" s="34"/>
      <c r="J118" s="109"/>
      <c r="K118" s="44"/>
    </row>
    <row r="119" spans="8:11" ht="18" customHeight="1" x14ac:dyDescent="0.15">
      <c r="H119" s="37"/>
      <c r="I119" s="34"/>
      <c r="J119" s="109"/>
      <c r="K119" s="44"/>
    </row>
    <row r="120" spans="8:11" ht="18" customHeight="1" x14ac:dyDescent="0.15">
      <c r="H120" s="37"/>
      <c r="I120" s="34"/>
      <c r="J120" s="109"/>
      <c r="K120" s="44"/>
    </row>
    <row r="121" spans="8:11" ht="18" customHeight="1" x14ac:dyDescent="0.15">
      <c r="H121" s="37"/>
      <c r="I121" s="34"/>
      <c r="J121" s="109"/>
      <c r="K121" s="44"/>
    </row>
    <row r="122" spans="8:11" ht="18" customHeight="1" x14ac:dyDescent="0.15">
      <c r="H122" s="37"/>
      <c r="I122" s="34"/>
      <c r="J122" s="109"/>
      <c r="K122" s="44"/>
    </row>
    <row r="123" spans="8:11" ht="18" customHeight="1" x14ac:dyDescent="0.15">
      <c r="H123" s="37"/>
      <c r="I123" s="34"/>
      <c r="J123" s="109"/>
      <c r="K123" s="44"/>
    </row>
    <row r="124" spans="8:11" ht="18" customHeight="1" x14ac:dyDescent="0.15">
      <c r="H124" s="37"/>
      <c r="I124" s="34"/>
      <c r="J124" s="109"/>
      <c r="K124" s="44"/>
    </row>
    <row r="125" spans="8:11" ht="18" customHeight="1" x14ac:dyDescent="0.15">
      <c r="H125" s="37"/>
      <c r="I125" s="34"/>
      <c r="J125" s="109"/>
      <c r="K125" s="44"/>
    </row>
    <row r="126" spans="8:11" ht="18" customHeight="1" x14ac:dyDescent="0.15">
      <c r="H126" s="37"/>
      <c r="I126" s="34"/>
      <c r="J126" s="109"/>
      <c r="K126" s="44"/>
    </row>
    <row r="127" spans="8:11" ht="18" customHeight="1" x14ac:dyDescent="0.15">
      <c r="H127" s="37"/>
      <c r="I127" s="34"/>
      <c r="J127" s="109"/>
      <c r="K127" s="44"/>
    </row>
    <row r="128" spans="8:11" ht="18" customHeight="1" x14ac:dyDescent="0.15">
      <c r="H128" s="37"/>
      <c r="I128" s="34"/>
      <c r="J128" s="109"/>
      <c r="K128" s="44"/>
    </row>
    <row r="129" spans="8:11" ht="18" customHeight="1" x14ac:dyDescent="0.15">
      <c r="H129" s="37"/>
      <c r="I129" s="34"/>
      <c r="J129" s="109"/>
      <c r="K129" s="44"/>
    </row>
    <row r="130" spans="8:11" ht="18" customHeight="1" x14ac:dyDescent="0.15">
      <c r="H130" s="37"/>
      <c r="I130" s="34"/>
      <c r="J130" s="109"/>
      <c r="K130" s="44"/>
    </row>
    <row r="131" spans="8:11" ht="18" customHeight="1" x14ac:dyDescent="0.15">
      <c r="H131" s="37"/>
      <c r="I131" s="34"/>
      <c r="J131" s="109"/>
      <c r="K131" s="44"/>
    </row>
    <row r="132" spans="8:11" ht="18" customHeight="1" x14ac:dyDescent="0.15">
      <c r="H132" s="37"/>
      <c r="I132" s="34"/>
      <c r="J132" s="109"/>
      <c r="K132" s="44"/>
    </row>
    <row r="133" spans="8:11" ht="18" customHeight="1" x14ac:dyDescent="0.15">
      <c r="H133" s="37"/>
      <c r="I133" s="34"/>
      <c r="J133" s="109"/>
      <c r="K133" s="44"/>
    </row>
    <row r="134" spans="8:11" ht="18" customHeight="1" x14ac:dyDescent="0.15">
      <c r="H134" s="37"/>
      <c r="I134" s="34"/>
      <c r="J134" s="109"/>
      <c r="K134" s="44"/>
    </row>
    <row r="135" spans="8:11" ht="18" customHeight="1" x14ac:dyDescent="0.15">
      <c r="H135" s="37"/>
      <c r="I135" s="34"/>
      <c r="J135" s="109"/>
      <c r="K135" s="44"/>
    </row>
    <row r="136" spans="8:11" ht="18" customHeight="1" x14ac:dyDescent="0.15">
      <c r="H136" s="37"/>
      <c r="I136" s="34"/>
      <c r="J136" s="109"/>
      <c r="K136" s="44"/>
    </row>
    <row r="137" spans="8:11" ht="18" customHeight="1" x14ac:dyDescent="0.15">
      <c r="H137" s="37"/>
      <c r="I137" s="34"/>
      <c r="J137" s="109"/>
      <c r="K137" s="44"/>
    </row>
    <row r="138" spans="8:11" ht="18" customHeight="1" x14ac:dyDescent="0.15">
      <c r="H138" s="37"/>
      <c r="I138" s="34"/>
      <c r="J138" s="109"/>
      <c r="K138" s="44"/>
    </row>
    <row r="139" spans="8:11" ht="18" customHeight="1" x14ac:dyDescent="0.15">
      <c r="H139" s="37"/>
      <c r="I139" s="34"/>
      <c r="J139" s="109"/>
      <c r="K139" s="44"/>
    </row>
    <row r="140" spans="8:11" ht="18" customHeight="1" x14ac:dyDescent="0.15">
      <c r="H140" s="37"/>
      <c r="I140" s="34"/>
      <c r="J140" s="109"/>
      <c r="K140" s="44"/>
    </row>
    <row r="141" spans="8:11" ht="18" customHeight="1" x14ac:dyDescent="0.15">
      <c r="H141" s="37"/>
      <c r="I141" s="34"/>
      <c r="J141" s="109"/>
      <c r="K141" s="44"/>
    </row>
    <row r="142" spans="8:11" ht="18" customHeight="1" x14ac:dyDescent="0.15">
      <c r="H142" s="37"/>
      <c r="I142" s="34"/>
      <c r="J142" s="109"/>
      <c r="K142" s="44"/>
    </row>
    <row r="143" spans="8:11" ht="18" customHeight="1" x14ac:dyDescent="0.15">
      <c r="H143" s="37"/>
      <c r="I143" s="34"/>
      <c r="J143" s="109"/>
      <c r="K143" s="44"/>
    </row>
    <row r="144" spans="8:11" ht="18" customHeight="1" x14ac:dyDescent="0.15">
      <c r="H144" s="37"/>
      <c r="I144" s="34"/>
      <c r="J144" s="109"/>
      <c r="K144" s="44"/>
    </row>
    <row r="145" spans="8:11" ht="18" customHeight="1" x14ac:dyDescent="0.15">
      <c r="H145" s="37"/>
      <c r="I145" s="34"/>
      <c r="J145" s="109"/>
      <c r="K145" s="44"/>
    </row>
    <row r="146" spans="8:11" ht="18" customHeight="1" x14ac:dyDescent="0.15">
      <c r="H146" s="37"/>
      <c r="I146" s="34"/>
      <c r="J146" s="109"/>
      <c r="K146" s="44"/>
    </row>
    <row r="147" spans="8:11" ht="18" customHeight="1" x14ac:dyDescent="0.15">
      <c r="H147" s="37"/>
      <c r="I147" s="34"/>
      <c r="J147" s="109"/>
      <c r="K147" s="44"/>
    </row>
    <row r="148" spans="8:11" ht="18" customHeight="1" x14ac:dyDescent="0.15">
      <c r="H148" s="37"/>
      <c r="I148" s="34"/>
      <c r="J148" s="109"/>
      <c r="K148" s="44"/>
    </row>
    <row r="149" spans="8:11" ht="18" customHeight="1" x14ac:dyDescent="0.15">
      <c r="H149" s="37"/>
      <c r="I149" s="34"/>
      <c r="J149" s="109"/>
      <c r="K149" s="44"/>
    </row>
    <row r="150" spans="8:11" ht="18" customHeight="1" x14ac:dyDescent="0.15">
      <c r="H150" s="37"/>
      <c r="I150" s="34"/>
      <c r="J150" s="109"/>
      <c r="K150" s="44"/>
    </row>
    <row r="151" spans="8:11" ht="18" customHeight="1" x14ac:dyDescent="0.15">
      <c r="H151" s="37"/>
      <c r="I151" s="34"/>
      <c r="J151" s="109"/>
      <c r="K151" s="44"/>
    </row>
    <row r="152" spans="8:11" ht="18" customHeight="1" x14ac:dyDescent="0.15">
      <c r="H152" s="37"/>
      <c r="I152" s="34"/>
      <c r="J152" s="109"/>
      <c r="K152" s="44"/>
    </row>
    <row r="153" spans="8:11" ht="18" customHeight="1" x14ac:dyDescent="0.15">
      <c r="H153" s="37"/>
      <c r="I153" s="34"/>
      <c r="J153" s="109"/>
      <c r="K153" s="44"/>
    </row>
    <row r="154" spans="8:11" ht="18" customHeight="1" x14ac:dyDescent="0.15">
      <c r="H154" s="37"/>
      <c r="I154" s="34"/>
      <c r="J154" s="109"/>
      <c r="K154" s="44"/>
    </row>
    <row r="155" spans="8:11" ht="18" customHeight="1" x14ac:dyDescent="0.15">
      <c r="H155" s="37"/>
      <c r="I155" s="34"/>
      <c r="J155" s="109"/>
      <c r="K155" s="44"/>
    </row>
    <row r="156" spans="8:11" ht="18" customHeight="1" x14ac:dyDescent="0.15">
      <c r="H156" s="37"/>
      <c r="I156" s="34"/>
      <c r="J156" s="109"/>
      <c r="K156" s="44"/>
    </row>
    <row r="157" spans="8:11" ht="18" customHeight="1" x14ac:dyDescent="0.15">
      <c r="H157" s="37"/>
      <c r="I157" s="34"/>
      <c r="J157" s="109"/>
      <c r="K157" s="44"/>
    </row>
    <row r="158" spans="8:11" ht="18" customHeight="1" x14ac:dyDescent="0.15">
      <c r="H158" s="37"/>
      <c r="I158" s="34"/>
      <c r="J158" s="109"/>
      <c r="K158" s="44"/>
    </row>
    <row r="159" spans="8:11" ht="18" customHeight="1" x14ac:dyDescent="0.15">
      <c r="H159" s="37"/>
      <c r="I159" s="34"/>
      <c r="J159" s="109"/>
      <c r="K159" s="44"/>
    </row>
    <row r="160" spans="8:11" ht="18" customHeight="1" x14ac:dyDescent="0.15">
      <c r="H160" s="37"/>
      <c r="I160" s="34"/>
      <c r="J160" s="109"/>
      <c r="K160" s="44"/>
    </row>
    <row r="161" spans="8:11" ht="18" customHeight="1" x14ac:dyDescent="0.15">
      <c r="H161" s="37"/>
      <c r="I161" s="34"/>
      <c r="J161" s="109"/>
      <c r="K161" s="44"/>
    </row>
    <row r="162" spans="8:11" ht="18" customHeight="1" x14ac:dyDescent="0.15">
      <c r="H162" s="37"/>
      <c r="I162" s="34"/>
      <c r="J162" s="109"/>
      <c r="K162" s="44"/>
    </row>
    <row r="163" spans="8:11" ht="18" customHeight="1" x14ac:dyDescent="0.15">
      <c r="H163" s="37"/>
      <c r="I163" s="34"/>
      <c r="J163" s="109"/>
      <c r="K163" s="44"/>
    </row>
    <row r="164" spans="8:11" ht="18" customHeight="1" x14ac:dyDescent="0.15">
      <c r="H164" s="37"/>
      <c r="I164" s="34"/>
      <c r="J164" s="109"/>
      <c r="K164" s="44"/>
    </row>
    <row r="165" spans="8:11" ht="18" customHeight="1" x14ac:dyDescent="0.15">
      <c r="H165" s="37"/>
      <c r="I165" s="34"/>
      <c r="J165" s="109"/>
      <c r="K165" s="44"/>
    </row>
    <row r="166" spans="8:11" ht="18" customHeight="1" x14ac:dyDescent="0.15">
      <c r="H166" s="37"/>
      <c r="I166" s="34"/>
      <c r="J166" s="109"/>
      <c r="K166" s="44"/>
    </row>
    <row r="167" spans="8:11" ht="18" customHeight="1" x14ac:dyDescent="0.15">
      <c r="H167" s="37"/>
      <c r="I167" s="34"/>
      <c r="J167" s="109"/>
      <c r="K167" s="44"/>
    </row>
    <row r="168" spans="8:11" ht="18" customHeight="1" x14ac:dyDescent="0.15">
      <c r="H168" s="37"/>
      <c r="I168" s="34"/>
      <c r="J168" s="109"/>
      <c r="K168" s="44"/>
    </row>
    <row r="169" spans="8:11" ht="18" customHeight="1" x14ac:dyDescent="0.15">
      <c r="H169" s="37"/>
      <c r="I169" s="34"/>
      <c r="J169" s="109"/>
      <c r="K169" s="44"/>
    </row>
    <row r="170" spans="8:11" ht="18" customHeight="1" x14ac:dyDescent="0.15">
      <c r="H170" s="37"/>
      <c r="I170" s="34"/>
      <c r="J170" s="109"/>
      <c r="K170" s="44"/>
    </row>
    <row r="171" spans="8:11" ht="18" customHeight="1" x14ac:dyDescent="0.15">
      <c r="H171" s="37"/>
      <c r="I171" s="34"/>
      <c r="J171" s="109"/>
      <c r="K171" s="44"/>
    </row>
    <row r="172" spans="8:11" ht="18" customHeight="1" x14ac:dyDescent="0.15">
      <c r="H172" s="37"/>
      <c r="I172" s="34"/>
      <c r="J172" s="109"/>
      <c r="K172" s="44"/>
    </row>
    <row r="173" spans="8:11" ht="18" customHeight="1" x14ac:dyDescent="0.15">
      <c r="H173" s="37"/>
      <c r="I173" s="34"/>
      <c r="J173" s="109"/>
      <c r="K173" s="44"/>
    </row>
    <row r="174" spans="8:11" ht="18" customHeight="1" x14ac:dyDescent="0.15">
      <c r="H174" s="37"/>
      <c r="I174" s="34"/>
      <c r="J174" s="109"/>
      <c r="K174" s="44"/>
    </row>
    <row r="175" spans="8:11" ht="18" customHeight="1" x14ac:dyDescent="0.15">
      <c r="H175" s="37"/>
      <c r="I175" s="34"/>
      <c r="J175" s="109"/>
      <c r="K175" s="44"/>
    </row>
    <row r="176" spans="8:11" ht="18" customHeight="1" x14ac:dyDescent="0.15">
      <c r="H176" s="37"/>
      <c r="I176" s="34"/>
      <c r="J176" s="109"/>
      <c r="K176" s="44"/>
    </row>
    <row r="177" spans="8:11" ht="18" customHeight="1" x14ac:dyDescent="0.15">
      <c r="H177" s="37"/>
      <c r="I177" s="34"/>
      <c r="J177" s="109"/>
      <c r="K177" s="44"/>
    </row>
    <row r="178" spans="8:11" ht="18" customHeight="1" x14ac:dyDescent="0.15">
      <c r="H178" s="37"/>
      <c r="I178" s="34"/>
      <c r="J178" s="109"/>
      <c r="K178" s="44"/>
    </row>
    <row r="179" spans="8:11" ht="18" customHeight="1" x14ac:dyDescent="0.15">
      <c r="H179" s="37"/>
      <c r="I179" s="34"/>
      <c r="J179" s="109"/>
      <c r="K179" s="44"/>
    </row>
    <row r="180" spans="8:11" ht="18" customHeight="1" x14ac:dyDescent="0.15">
      <c r="H180" s="37"/>
      <c r="I180" s="34"/>
      <c r="J180" s="109"/>
      <c r="K180" s="44"/>
    </row>
    <row r="181" spans="8:11" ht="18" customHeight="1" x14ac:dyDescent="0.15">
      <c r="H181" s="37"/>
      <c r="I181" s="34"/>
      <c r="J181" s="109"/>
      <c r="K181" s="44"/>
    </row>
    <row r="182" spans="8:11" ht="18" customHeight="1" x14ac:dyDescent="0.15">
      <c r="H182" s="37"/>
      <c r="I182" s="34"/>
      <c r="J182" s="109"/>
      <c r="K182" s="44"/>
    </row>
    <row r="183" spans="8:11" ht="18" customHeight="1" x14ac:dyDescent="0.15">
      <c r="H183" s="37"/>
      <c r="I183" s="34"/>
      <c r="J183" s="109"/>
      <c r="K183" s="44"/>
    </row>
    <row r="184" spans="8:11" ht="18" customHeight="1" x14ac:dyDescent="0.15">
      <c r="H184" s="37"/>
      <c r="I184" s="34"/>
      <c r="J184" s="109"/>
      <c r="K184" s="44"/>
    </row>
    <row r="185" spans="8:11" ht="18" customHeight="1" x14ac:dyDescent="0.15">
      <c r="H185" s="37"/>
      <c r="I185" s="34"/>
      <c r="J185" s="109"/>
      <c r="K185" s="44"/>
    </row>
    <row r="186" spans="8:11" ht="18" customHeight="1" x14ac:dyDescent="0.15">
      <c r="H186" s="37"/>
      <c r="I186" s="34"/>
      <c r="J186" s="109"/>
      <c r="K186" s="44"/>
    </row>
    <row r="187" spans="8:11" ht="18" customHeight="1" x14ac:dyDescent="0.15">
      <c r="H187" s="37"/>
      <c r="I187" s="34"/>
      <c r="J187" s="109"/>
      <c r="K187" s="44"/>
    </row>
    <row r="188" spans="8:11" ht="18" customHeight="1" x14ac:dyDescent="0.15">
      <c r="H188" s="37"/>
      <c r="I188" s="34"/>
      <c r="J188" s="109"/>
      <c r="K188" s="44"/>
    </row>
    <row r="189" spans="8:11" ht="18" customHeight="1" x14ac:dyDescent="0.15">
      <c r="H189" s="37"/>
      <c r="I189" s="34"/>
      <c r="J189" s="109"/>
      <c r="K189" s="44"/>
    </row>
    <row r="190" spans="8:11" ht="18" customHeight="1" x14ac:dyDescent="0.15">
      <c r="H190" s="37"/>
      <c r="I190" s="34"/>
      <c r="J190" s="109"/>
      <c r="K190" s="44"/>
    </row>
    <row r="191" spans="8:11" ht="18" customHeight="1" x14ac:dyDescent="0.15">
      <c r="H191" s="37"/>
      <c r="I191" s="34"/>
      <c r="J191" s="109"/>
      <c r="K191" s="44"/>
    </row>
    <row r="192" spans="8:11" ht="18" customHeight="1" x14ac:dyDescent="0.15">
      <c r="H192" s="37"/>
      <c r="I192" s="34"/>
      <c r="J192" s="109"/>
      <c r="K192" s="44"/>
    </row>
    <row r="193" spans="8:11" ht="18" customHeight="1" x14ac:dyDescent="0.15">
      <c r="H193" s="37"/>
      <c r="I193" s="34"/>
      <c r="J193" s="109"/>
      <c r="K193" s="44"/>
    </row>
    <row r="194" spans="8:11" ht="18" customHeight="1" x14ac:dyDescent="0.15">
      <c r="H194" s="37"/>
      <c r="I194" s="34"/>
      <c r="J194" s="109"/>
      <c r="K194" s="44"/>
    </row>
    <row r="195" spans="8:11" ht="18" customHeight="1" x14ac:dyDescent="0.15">
      <c r="H195" s="37"/>
      <c r="I195" s="34"/>
      <c r="J195" s="109"/>
      <c r="K195" s="44"/>
    </row>
    <row r="196" spans="8:11" ht="18" customHeight="1" x14ac:dyDescent="0.15">
      <c r="H196" s="37"/>
      <c r="I196" s="34"/>
      <c r="J196" s="109"/>
      <c r="K196" s="44"/>
    </row>
    <row r="197" spans="8:11" ht="18" customHeight="1" x14ac:dyDescent="0.15">
      <c r="H197" s="37"/>
      <c r="I197" s="34"/>
      <c r="J197" s="109"/>
      <c r="K197" s="44"/>
    </row>
    <row r="198" spans="8:11" ht="18" customHeight="1" x14ac:dyDescent="0.15">
      <c r="H198" s="37"/>
      <c r="I198" s="34"/>
      <c r="J198" s="109"/>
      <c r="K198" s="44"/>
    </row>
    <row r="199" spans="8:11" ht="18" customHeight="1" x14ac:dyDescent="0.15">
      <c r="H199" s="37"/>
      <c r="I199" s="34"/>
      <c r="J199" s="109"/>
      <c r="K199" s="44"/>
    </row>
    <row r="200" spans="8:11" ht="18" customHeight="1" thickBot="1" x14ac:dyDescent="0.2">
      <c r="H200" s="41"/>
      <c r="I200" s="35"/>
      <c r="J200" s="110"/>
      <c r="K200" s="45"/>
    </row>
  </sheetData>
  <sheetProtection password="DB16" sheet="1"/>
  <mergeCells count="10">
    <mergeCell ref="Z5:Z28"/>
    <mergeCell ref="Z3:Z4"/>
    <mergeCell ref="B1:K1"/>
    <mergeCell ref="J2:K2"/>
    <mergeCell ref="A15:A16"/>
    <mergeCell ref="A23:A24"/>
    <mergeCell ref="A4:A9"/>
    <mergeCell ref="A13:A14"/>
    <mergeCell ref="A10:A12"/>
    <mergeCell ref="A17:A22"/>
  </mergeCells>
  <phoneticPr fontId="20" type="noConversion"/>
  <dataValidations count="1">
    <dataValidation type="list" allowBlank="1" showInputMessage="1" showErrorMessage="1" sqref="I4:I200">
      <formula1>$V$3:$V$19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showZeros="0" workbookViewId="0">
      <selection activeCell="F10" sqref="F10:L20"/>
    </sheetView>
  </sheetViews>
  <sheetFormatPr defaultRowHeight="12" x14ac:dyDescent="0.15"/>
  <cols>
    <col min="1" max="1" width="11.5703125" customWidth="1"/>
    <col min="2" max="2" width="14.28515625" customWidth="1"/>
    <col min="3" max="3" width="11.5703125" style="27" customWidth="1"/>
    <col min="4" max="4" width="18" style="26" bestFit="1" customWidth="1"/>
    <col min="5" max="5" width="19.28515625" customWidth="1"/>
    <col min="6" max="6" width="14.140625" customWidth="1"/>
    <col min="7" max="7" width="25" style="26" customWidth="1"/>
    <col min="8" max="8" width="16.85546875" customWidth="1"/>
    <col min="9" max="9" width="16.85546875" style="26" customWidth="1"/>
    <col min="10" max="10" width="13.140625" customWidth="1"/>
    <col min="11" max="12" width="16.85546875" customWidth="1"/>
    <col min="13" max="13" width="12.5703125" bestFit="1" customWidth="1"/>
    <col min="14" max="14" width="14.85546875" bestFit="1" customWidth="1"/>
    <col min="15" max="15" width="19" bestFit="1" customWidth="1"/>
    <col min="16" max="16" width="8.42578125" customWidth="1"/>
    <col min="17" max="18" width="4.42578125" customWidth="1"/>
    <col min="19" max="19" width="9.140625" customWidth="1"/>
    <col min="20" max="20" width="21" bestFit="1" customWidth="1"/>
  </cols>
  <sheetData>
    <row r="1" spans="1:20" ht="12" customHeight="1" x14ac:dyDescent="0.15">
      <c r="A1" s="373" t="s">
        <v>111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</row>
    <row r="2" spans="1:20" ht="12" customHeight="1" x14ac:dyDescent="0.15">
      <c r="A2" s="373" t="s">
        <v>63</v>
      </c>
      <c r="B2" s="373" t="s">
        <v>64</v>
      </c>
      <c r="C2" s="373"/>
      <c r="D2" s="373"/>
      <c r="E2" s="373" t="s">
        <v>65</v>
      </c>
      <c r="F2" s="373"/>
      <c r="G2" s="373"/>
      <c r="H2" s="373"/>
      <c r="I2" s="373"/>
      <c r="J2" s="373"/>
      <c r="K2" s="373"/>
      <c r="L2" s="373"/>
    </row>
    <row r="3" spans="1:20" ht="12" customHeight="1" x14ac:dyDescent="0.15">
      <c r="A3" s="373"/>
      <c r="B3" s="374" t="s">
        <v>66</v>
      </c>
      <c r="C3" s="374"/>
      <c r="D3" s="374"/>
      <c r="E3" s="373" t="s">
        <v>67</v>
      </c>
      <c r="F3" s="373"/>
      <c r="G3" s="373"/>
      <c r="H3" s="373"/>
      <c r="I3" s="373"/>
      <c r="J3" s="373"/>
      <c r="K3" s="373"/>
      <c r="L3" s="373"/>
    </row>
    <row r="4" spans="1:20" ht="12" customHeight="1" x14ac:dyDescent="0.15">
      <c r="A4" s="373"/>
      <c r="B4" s="374" t="s">
        <v>68</v>
      </c>
      <c r="C4" s="374"/>
      <c r="D4" s="374"/>
      <c r="E4" s="373" t="s">
        <v>69</v>
      </c>
      <c r="F4" s="373"/>
      <c r="G4" s="373"/>
      <c r="H4" s="373"/>
      <c r="I4" s="373"/>
      <c r="J4" s="373"/>
      <c r="K4" s="373"/>
      <c r="L4" s="373"/>
    </row>
    <row r="5" spans="1:20" ht="12" customHeight="1" x14ac:dyDescent="0.15">
      <c r="A5" s="373"/>
      <c r="B5" s="373" t="s">
        <v>70</v>
      </c>
      <c r="C5" s="373"/>
      <c r="D5" s="373"/>
      <c r="E5" s="373" t="s">
        <v>71</v>
      </c>
      <c r="F5" s="373"/>
      <c r="G5" s="373"/>
      <c r="H5" s="373"/>
      <c r="I5" s="373"/>
      <c r="J5" s="373"/>
      <c r="K5" s="373"/>
      <c r="L5" s="373"/>
    </row>
    <row r="6" spans="1:20" ht="12" customHeight="1" x14ac:dyDescent="0.15">
      <c r="A6" s="373" t="s">
        <v>72</v>
      </c>
      <c r="B6" s="374" t="s">
        <v>73</v>
      </c>
      <c r="C6" s="374"/>
      <c r="D6" s="374"/>
      <c r="E6" s="373" t="s">
        <v>74</v>
      </c>
      <c r="F6" s="373"/>
      <c r="G6" s="373"/>
      <c r="H6" s="373"/>
      <c r="I6" s="373"/>
      <c r="J6" s="373"/>
      <c r="K6" s="373"/>
      <c r="L6" s="373"/>
    </row>
    <row r="7" spans="1:20" ht="12" customHeight="1" x14ac:dyDescent="0.15">
      <c r="A7" s="373"/>
      <c r="B7" s="374" t="s">
        <v>66</v>
      </c>
      <c r="C7" s="374"/>
      <c r="D7" s="374"/>
      <c r="E7" s="373" t="s">
        <v>75</v>
      </c>
      <c r="F7" s="373"/>
      <c r="G7" s="373"/>
      <c r="H7" s="373"/>
      <c r="I7" s="373"/>
      <c r="J7" s="373"/>
      <c r="K7" s="373"/>
      <c r="L7" s="373"/>
    </row>
    <row r="8" spans="1:20" ht="12" customHeight="1" x14ac:dyDescent="0.15">
      <c r="A8" s="373"/>
      <c r="B8" s="374" t="s">
        <v>76</v>
      </c>
      <c r="C8" s="374"/>
      <c r="D8" s="374"/>
      <c r="E8" s="373" t="s">
        <v>77</v>
      </c>
      <c r="F8" s="373"/>
      <c r="G8" s="373"/>
      <c r="H8" s="373"/>
      <c r="I8" s="373"/>
      <c r="J8" s="373"/>
      <c r="K8" s="373"/>
      <c r="L8" s="373"/>
    </row>
    <row r="9" spans="1:20" ht="23.25" thickBot="1" x14ac:dyDescent="0.2">
      <c r="A9" s="330" t="s">
        <v>78</v>
      </c>
      <c r="B9" s="330" t="s">
        <v>79</v>
      </c>
      <c r="C9" s="330" t="s">
        <v>80</v>
      </c>
      <c r="D9" s="330" t="s">
        <v>81</v>
      </c>
      <c r="E9" s="330" t="s">
        <v>82</v>
      </c>
      <c r="F9" s="330" t="s">
        <v>83</v>
      </c>
      <c r="G9" s="330" t="s">
        <v>84</v>
      </c>
      <c r="H9" s="331" t="s">
        <v>6</v>
      </c>
      <c r="I9" s="331" t="s">
        <v>85</v>
      </c>
      <c r="J9" s="331" t="s">
        <v>86</v>
      </c>
      <c r="K9" s="331" t="s">
        <v>87</v>
      </c>
      <c r="L9" s="331" t="s">
        <v>88</v>
      </c>
      <c r="S9" s="355"/>
      <c r="T9" s="356" t="s">
        <v>117</v>
      </c>
    </row>
    <row r="10" spans="1:20" x14ac:dyDescent="0.15">
      <c r="A10" s="332"/>
      <c r="B10" s="332"/>
      <c r="C10" s="332" t="str">
        <f>기초자료!H4</f>
        <v>신광철</v>
      </c>
      <c r="D10" s="332" t="str">
        <f>기초자료!I4</f>
        <v>시설장(관리책임자)</v>
      </c>
      <c r="E10" s="332"/>
      <c r="F10" s="332" t="str">
        <f>IFERROR(VLOOKUP(D10,$O$10:$P$25,2,),"")</f>
        <v>간접비</v>
      </c>
      <c r="G10" s="333" t="str">
        <f>기초자료!J4</f>
        <v>700502-1341913</v>
      </c>
      <c r="H10" s="334">
        <f>IFERROR(VLOOKUP(C10,기초자료!$H$4:$K$999,4,0)*12,"")</f>
        <v>36000000</v>
      </c>
      <c r="I10" s="334">
        <f>IFERROR(IF(D10=0,0,SUM(기초자료!$C$23:$C$24)),)</f>
        <v>0</v>
      </c>
      <c r="J10" s="334"/>
      <c r="K10" s="334">
        <f>IFERROR(IF(D10=$O$17,0,ROUNDDOWN(H10/12,0)),)</f>
        <v>0</v>
      </c>
      <c r="L10" s="335">
        <f>IFERROR(ROUNDDOWN((H10+I10)*3.495%,-1)+ROUNDDOWN((H10+I10)*4.5%,-1)+ROUNDDOWN((H10+I10)*1.15%,-1)+ROUNDDOWN((H10+I10)*0.85%,-1)+ROUNDDOWN((H10+I10)*3.495%*12.27%,-1),"")</f>
        <v>3752580</v>
      </c>
      <c r="M10" s="345">
        <f>SUMIF($F$10:$F$999,P10,$K$10:$K$999)</f>
        <v>6700000</v>
      </c>
      <c r="N10" s="346" t="s">
        <v>297</v>
      </c>
      <c r="O10" s="347" t="s">
        <v>298</v>
      </c>
      <c r="P10" s="348" t="s">
        <v>72</v>
      </c>
      <c r="S10" s="339" t="str">
        <f>기초자료!H4</f>
        <v>신광철</v>
      </c>
      <c r="T10" s="340" t="str">
        <f>기초자료!I4</f>
        <v>시설장(관리책임자)</v>
      </c>
    </row>
    <row r="11" spans="1:20" x14ac:dyDescent="0.15">
      <c r="A11" s="332"/>
      <c r="B11" s="332"/>
      <c r="C11" s="357" t="str">
        <f>기초자료!H5</f>
        <v>신지혜</v>
      </c>
      <c r="D11" s="357" t="str">
        <f>기초자료!I5</f>
        <v>사회복지사</v>
      </c>
      <c r="E11" s="332"/>
      <c r="F11" s="357" t="str">
        <f t="shared" ref="F11:F74" si="0">IFERROR(VLOOKUP(D11,$O$10:$P$25,2,),"")</f>
        <v>직접비</v>
      </c>
      <c r="G11" s="358" t="str">
        <f>기초자료!J5</f>
        <v>740211-2109516</v>
      </c>
      <c r="H11" s="359">
        <f>IFERROR(VLOOKUP(C11,기초자료!$H$4:$K$999,4,0)*12,"")</f>
        <v>30000000</v>
      </c>
      <c r="I11" s="359">
        <f>IFERROR(IF(D11=0,0,SUM(기초자료!$C$23:$C$24)),)</f>
        <v>0</v>
      </c>
      <c r="J11" s="334"/>
      <c r="K11" s="359">
        <f t="shared" ref="K11:K74" si="1">IFERROR(IF(D11=$O$17,0,ROUNDDOWN(H11/12,0)),)</f>
        <v>2500000</v>
      </c>
      <c r="L11" s="360">
        <f t="shared" ref="L11:L74" si="2">IFERROR(ROUNDDOWN((H11+I11)*3.495%,-1)+ROUNDDOWN((H11+I11)*4.5%,-1)+ROUNDDOWN((H11+I11)*1.15%,-1)+ROUNDDOWN((H11+I11)*0.85%,-1)+ROUNDDOWN((H11+I11)*3.495%*12.27%,-1),"")</f>
        <v>3127150</v>
      </c>
      <c r="M11" s="349">
        <f>SUMIF($F$10:$F$999,P11,$K$10:$K$999)</f>
        <v>16500000</v>
      </c>
      <c r="N11" s="343" t="s">
        <v>299</v>
      </c>
      <c r="O11" s="31" t="s">
        <v>114</v>
      </c>
      <c r="P11" s="350" t="s">
        <v>63</v>
      </c>
      <c r="S11" s="339" t="str">
        <f>기초자료!H5</f>
        <v>신지혜</v>
      </c>
      <c r="T11" s="340" t="str">
        <f>기초자료!I5</f>
        <v>사회복지사</v>
      </c>
    </row>
    <row r="12" spans="1:20" x14ac:dyDescent="0.15">
      <c r="A12" s="332"/>
      <c r="B12" s="332"/>
      <c r="C12" s="357" t="str">
        <f>기초자료!H6</f>
        <v>박신아</v>
      </c>
      <c r="D12" s="357" t="str">
        <f>기초자료!I6</f>
        <v>사회복지사</v>
      </c>
      <c r="E12" s="332"/>
      <c r="F12" s="357" t="str">
        <f t="shared" si="0"/>
        <v>직접비</v>
      </c>
      <c r="G12" s="358" t="str">
        <f>기초자료!J6</f>
        <v>971013-2023315</v>
      </c>
      <c r="H12" s="359">
        <f>IFERROR(VLOOKUP(C12,기초자료!$H$4:$K$999,4,0)*12,"")</f>
        <v>30000000</v>
      </c>
      <c r="I12" s="359">
        <f>IFERROR(IF(D12=0,0,SUM(기초자료!$C$23:$C$24)),)</f>
        <v>0</v>
      </c>
      <c r="J12" s="334"/>
      <c r="K12" s="359">
        <f t="shared" si="1"/>
        <v>2500000</v>
      </c>
      <c r="L12" s="360">
        <f t="shared" si="2"/>
        <v>3127150</v>
      </c>
      <c r="M12" s="349"/>
      <c r="N12" s="344"/>
      <c r="O12" s="31" t="s">
        <v>300</v>
      </c>
      <c r="P12" s="350" t="s">
        <v>318</v>
      </c>
      <c r="S12" s="339" t="str">
        <f>기초자료!H6</f>
        <v>박신아</v>
      </c>
      <c r="T12" s="340" t="str">
        <f>기초자료!I6</f>
        <v>사회복지사</v>
      </c>
    </row>
    <row r="13" spans="1:20" x14ac:dyDescent="0.15">
      <c r="A13" s="332"/>
      <c r="B13" s="332"/>
      <c r="C13" s="357" t="str">
        <f>기초자료!H7</f>
        <v>신경화</v>
      </c>
      <c r="D13" s="357" t="str">
        <f>기초자료!I7</f>
        <v>요양보호사 1급</v>
      </c>
      <c r="E13" s="332"/>
      <c r="F13" s="357" t="str">
        <f t="shared" si="0"/>
        <v>직접비</v>
      </c>
      <c r="G13" s="358" t="str">
        <f>기초자료!J7</f>
        <v>670309-2565912</v>
      </c>
      <c r="H13" s="359">
        <f>IFERROR(VLOOKUP(C13,기초자료!$H$4:$K$999,4,0)*12,"")</f>
        <v>27600000</v>
      </c>
      <c r="I13" s="359">
        <f>IFERROR(IF(D13=0,0,SUM(기초자료!$C$23:$C$24)),)</f>
        <v>0</v>
      </c>
      <c r="J13" s="334"/>
      <c r="K13" s="359">
        <f t="shared" si="1"/>
        <v>2300000</v>
      </c>
      <c r="L13" s="360">
        <f t="shared" si="2"/>
        <v>2876970</v>
      </c>
      <c r="M13" s="349">
        <f>SUMIF($F$10:$F$999,P10,I10:I999)</f>
        <v>0</v>
      </c>
      <c r="N13" s="343" t="s">
        <v>301</v>
      </c>
      <c r="O13" s="31" t="s">
        <v>110</v>
      </c>
      <c r="P13" s="350" t="s">
        <v>63</v>
      </c>
      <c r="S13" s="339" t="str">
        <f>기초자료!H7</f>
        <v>신경화</v>
      </c>
      <c r="T13" s="340" t="str">
        <f>기초자료!I7</f>
        <v>요양보호사 1급</v>
      </c>
    </row>
    <row r="14" spans="1:20" x14ac:dyDescent="0.15">
      <c r="A14" s="332"/>
      <c r="B14" s="332"/>
      <c r="C14" s="357" t="str">
        <f>기초자료!H8</f>
        <v>최지원</v>
      </c>
      <c r="D14" s="357" t="str">
        <f>기초자료!I8</f>
        <v>요양보호사 1급</v>
      </c>
      <c r="E14" s="332"/>
      <c r="F14" s="357" t="str">
        <f t="shared" si="0"/>
        <v>직접비</v>
      </c>
      <c r="G14" s="358" t="str">
        <f>기초자료!J8</f>
        <v>710828-2899919</v>
      </c>
      <c r="H14" s="359">
        <f>IFERROR(VLOOKUP(C14,기초자료!$H$4:$K$999,4,0)*12,"")</f>
        <v>27600000</v>
      </c>
      <c r="I14" s="359">
        <f>IFERROR(IF(D14=0,0,SUM(기초자료!$C$23:$C$24)),)</f>
        <v>0</v>
      </c>
      <c r="J14" s="334"/>
      <c r="K14" s="359">
        <f t="shared" si="1"/>
        <v>2300000</v>
      </c>
      <c r="L14" s="360">
        <f t="shared" si="2"/>
        <v>2876970</v>
      </c>
      <c r="M14" s="349">
        <f>SUMIF($F$10:$F$999,P11,I11:I1000)</f>
        <v>0</v>
      </c>
      <c r="N14" s="343" t="s">
        <v>302</v>
      </c>
      <c r="O14" s="31" t="s">
        <v>303</v>
      </c>
      <c r="P14" s="350" t="s">
        <v>63</v>
      </c>
      <c r="S14" s="339" t="str">
        <f>기초자료!H8</f>
        <v>최지원</v>
      </c>
      <c r="T14" s="340" t="str">
        <f>기초자료!I8</f>
        <v>요양보호사 1급</v>
      </c>
    </row>
    <row r="15" spans="1:20" x14ac:dyDescent="0.15">
      <c r="A15" s="332"/>
      <c r="B15" s="332"/>
      <c r="C15" s="357" t="str">
        <f>기초자료!H9</f>
        <v>오재정</v>
      </c>
      <c r="D15" s="357" t="str">
        <f>기초자료!I9</f>
        <v>요양보호사 1급</v>
      </c>
      <c r="E15" s="332"/>
      <c r="F15" s="357" t="str">
        <f t="shared" si="0"/>
        <v>직접비</v>
      </c>
      <c r="G15" s="358" t="str">
        <f>기초자료!J9</f>
        <v>680802-2774526</v>
      </c>
      <c r="H15" s="359">
        <f>IFERROR(VLOOKUP(C15,기초자료!$H$4:$K$999,4,0)*12,"")</f>
        <v>27600000</v>
      </c>
      <c r="I15" s="359">
        <f>IFERROR(IF(D15=0,0,SUM(기초자료!$C$23:$C$24)),)</f>
        <v>0</v>
      </c>
      <c r="J15" s="334"/>
      <c r="K15" s="359">
        <f t="shared" si="1"/>
        <v>2300000</v>
      </c>
      <c r="L15" s="360">
        <f t="shared" si="2"/>
        <v>2876970</v>
      </c>
      <c r="M15" s="349"/>
      <c r="N15" s="344"/>
      <c r="O15" s="31" t="s">
        <v>304</v>
      </c>
      <c r="P15" s="350" t="s">
        <v>63</v>
      </c>
      <c r="S15" s="339" t="str">
        <f>기초자료!H9</f>
        <v>오재정</v>
      </c>
      <c r="T15" s="340" t="str">
        <f>기초자료!I9</f>
        <v>요양보호사 1급</v>
      </c>
    </row>
    <row r="16" spans="1:20" x14ac:dyDescent="0.15">
      <c r="A16" s="332"/>
      <c r="B16" s="332"/>
      <c r="C16" s="357" t="str">
        <f>기초자료!H10</f>
        <v>이종욱</v>
      </c>
      <c r="D16" s="357" t="str">
        <f>기초자료!I10</f>
        <v>요양보호사 1급</v>
      </c>
      <c r="E16" s="332"/>
      <c r="F16" s="357" t="str">
        <f t="shared" si="0"/>
        <v>직접비</v>
      </c>
      <c r="G16" s="358" t="str">
        <f>기초자료!J10</f>
        <v>621210-1914226</v>
      </c>
      <c r="H16" s="359">
        <f>IFERROR(VLOOKUP(C16,기초자료!$H$4:$K$999,4,0)*12,"")</f>
        <v>27600000</v>
      </c>
      <c r="I16" s="359">
        <f>IFERROR(IF(D16=0,0,SUM(기초자료!$C$23:$C$24)),)</f>
        <v>0</v>
      </c>
      <c r="J16" s="334"/>
      <c r="K16" s="359">
        <f t="shared" si="1"/>
        <v>2300000</v>
      </c>
      <c r="L16" s="360">
        <f t="shared" si="2"/>
        <v>2876970</v>
      </c>
      <c r="M16" s="349">
        <f>SUMIF($F$10:$F$999,P10,$L$10:$L$999)</f>
        <v>12133320</v>
      </c>
      <c r="N16" s="343" t="s">
        <v>305</v>
      </c>
      <c r="O16" s="31" t="s">
        <v>306</v>
      </c>
      <c r="P16" s="350" t="s">
        <v>63</v>
      </c>
      <c r="S16" s="339" t="str">
        <f>기초자료!H10</f>
        <v>이종욱</v>
      </c>
      <c r="T16" s="340" t="str">
        <f>기초자료!I10</f>
        <v>요양보호사 1급</v>
      </c>
    </row>
    <row r="17" spans="1:20" x14ac:dyDescent="0.15">
      <c r="A17" s="332"/>
      <c r="B17" s="332"/>
      <c r="C17" s="357" t="str">
        <f>기초자료!H11</f>
        <v>조미영</v>
      </c>
      <c r="D17" s="357" t="str">
        <f>기초자료!I11</f>
        <v>간호조무사</v>
      </c>
      <c r="E17" s="332"/>
      <c r="F17" s="357" t="str">
        <f t="shared" si="0"/>
        <v>직접비</v>
      </c>
      <c r="G17" s="358" t="str">
        <f>기초자료!J11</f>
        <v>670818-2918716</v>
      </c>
      <c r="H17" s="359">
        <f>IFERROR(VLOOKUP(C17,기초자료!$H$4:$K$999,4,0)*12,"")</f>
        <v>27600000</v>
      </c>
      <c r="I17" s="359">
        <f>IFERROR(IF(D17=0,0,SUM(기초자료!$C$23:$C$24)),)</f>
        <v>0</v>
      </c>
      <c r="J17" s="334"/>
      <c r="K17" s="359">
        <f t="shared" si="1"/>
        <v>2300000</v>
      </c>
      <c r="L17" s="360">
        <f t="shared" si="2"/>
        <v>2876970</v>
      </c>
      <c r="M17" s="349">
        <f>SUMIF($F$10:$F$999,P11,$L$10:$L$999)</f>
        <v>20639150</v>
      </c>
      <c r="N17" s="343" t="s">
        <v>307</v>
      </c>
      <c r="O17" s="31" t="s">
        <v>112</v>
      </c>
      <c r="P17" s="350" t="s">
        <v>72</v>
      </c>
      <c r="S17" s="339" t="str">
        <f>기초자료!H11</f>
        <v>조미영</v>
      </c>
      <c r="T17" s="340" t="str">
        <f>기초자료!I11</f>
        <v>간호조무사</v>
      </c>
    </row>
    <row r="18" spans="1:20" x14ac:dyDescent="0.15">
      <c r="A18" s="332"/>
      <c r="B18" s="332"/>
      <c r="C18" s="357" t="str">
        <f>기초자료!H12</f>
        <v>박종한</v>
      </c>
      <c r="D18" s="357" t="str">
        <f>기초자료!I12</f>
        <v>사무원</v>
      </c>
      <c r="E18" s="332"/>
      <c r="F18" s="357" t="str">
        <f t="shared" si="0"/>
        <v>간접비</v>
      </c>
      <c r="G18" s="358" t="str">
        <f>기초자료!J12</f>
        <v>650817-1117921</v>
      </c>
      <c r="H18" s="359">
        <f>IFERROR(VLOOKUP(C18,기초자료!$H$4:$K$999,4,0)*12,"")</f>
        <v>25800000</v>
      </c>
      <c r="I18" s="359">
        <f>IFERROR(IF(D18=0,0,SUM(기초자료!$C$23:$C$24)),)</f>
        <v>0</v>
      </c>
      <c r="J18" s="334"/>
      <c r="K18" s="359">
        <f t="shared" si="1"/>
        <v>2150000</v>
      </c>
      <c r="L18" s="360">
        <f t="shared" si="2"/>
        <v>2689340</v>
      </c>
      <c r="M18" s="349"/>
      <c r="N18" s="344"/>
      <c r="O18" s="31" t="s">
        <v>308</v>
      </c>
      <c r="P18" s="350" t="s">
        <v>72</v>
      </c>
      <c r="S18" s="339" t="str">
        <f>기초자료!H12</f>
        <v>박종한</v>
      </c>
      <c r="T18" s="340" t="str">
        <f>기초자료!I12</f>
        <v>사무원</v>
      </c>
    </row>
    <row r="19" spans="1:20" x14ac:dyDescent="0.15">
      <c r="A19" s="332"/>
      <c r="B19" s="332"/>
      <c r="C19" s="357" t="str">
        <f>기초자료!H13</f>
        <v>박태숙</v>
      </c>
      <c r="D19" s="357" t="str">
        <f>기초자료!I13</f>
        <v>조리원</v>
      </c>
      <c r="E19" s="332"/>
      <c r="F19" s="357" t="str">
        <f t="shared" si="0"/>
        <v>간접비</v>
      </c>
      <c r="G19" s="358" t="str">
        <f>기초자료!J13</f>
        <v>670226-2389917</v>
      </c>
      <c r="H19" s="359">
        <f>IFERROR(VLOOKUP(C19,기초자료!$H$4:$K$999,4,0)*12,"")</f>
        <v>25800000</v>
      </c>
      <c r="I19" s="359">
        <f>IFERROR(IF(D19=0,0,SUM(기초자료!$C$23:$C$24)),)</f>
        <v>0</v>
      </c>
      <c r="J19" s="334"/>
      <c r="K19" s="359">
        <f t="shared" si="1"/>
        <v>2150000</v>
      </c>
      <c r="L19" s="360">
        <f t="shared" si="2"/>
        <v>2689340</v>
      </c>
      <c r="M19" s="349"/>
      <c r="N19" s="344"/>
      <c r="O19" s="31" t="s">
        <v>309</v>
      </c>
      <c r="P19" s="350" t="s">
        <v>72</v>
      </c>
      <c r="S19" s="339" t="str">
        <f>기초자료!H13</f>
        <v>박태숙</v>
      </c>
      <c r="T19" s="340" t="str">
        <f>기초자료!I13</f>
        <v>조리원</v>
      </c>
    </row>
    <row r="20" spans="1:20" x14ac:dyDescent="0.15">
      <c r="A20" s="332"/>
      <c r="B20" s="332"/>
      <c r="C20" s="357" t="str">
        <f>기초자료!H14</f>
        <v>이문규</v>
      </c>
      <c r="D20" s="357" t="str">
        <f>기초자료!I14</f>
        <v>보조원 운전사</v>
      </c>
      <c r="E20" s="332"/>
      <c r="F20" s="357" t="str">
        <f t="shared" si="0"/>
        <v>간접비</v>
      </c>
      <c r="G20" s="358" t="str">
        <f>기초자료!J14</f>
        <v>700305-1109429</v>
      </c>
      <c r="H20" s="359">
        <f>IFERROR(VLOOKUP(C20,기초자료!$H$4:$K$999,4,0)*12,"")</f>
        <v>28800000</v>
      </c>
      <c r="I20" s="359">
        <f>IFERROR(IF(D20=0,0,SUM(기초자료!$C$23:$C$24)),)</f>
        <v>0</v>
      </c>
      <c r="J20" s="334"/>
      <c r="K20" s="359">
        <f t="shared" si="1"/>
        <v>2400000</v>
      </c>
      <c r="L20" s="360">
        <f t="shared" si="2"/>
        <v>3002060</v>
      </c>
      <c r="M20" s="349"/>
      <c r="N20" s="344"/>
      <c r="O20" s="31" t="s">
        <v>310</v>
      </c>
      <c r="P20" s="350" t="s">
        <v>72</v>
      </c>
      <c r="S20" s="339" t="str">
        <f>기초자료!H14</f>
        <v>이문규</v>
      </c>
      <c r="T20" s="340" t="str">
        <f>기초자료!I14</f>
        <v>보조원 운전사</v>
      </c>
    </row>
    <row r="21" spans="1:20" x14ac:dyDescent="0.15">
      <c r="A21" s="332"/>
      <c r="B21" s="332"/>
      <c r="C21" s="357">
        <f>기초자료!H15</f>
        <v>0</v>
      </c>
      <c r="D21" s="357">
        <f>기초자료!I15</f>
        <v>0</v>
      </c>
      <c r="E21" s="332"/>
      <c r="F21" s="357" t="str">
        <f t="shared" si="0"/>
        <v/>
      </c>
      <c r="G21" s="358">
        <f>기초자료!J15</f>
        <v>0</v>
      </c>
      <c r="H21" s="359" t="str">
        <f>IFERROR(VLOOKUP(C21,기초자료!$H$4:$K$999,4,0)*12,"")</f>
        <v/>
      </c>
      <c r="I21" s="359">
        <f>IFERROR(IF(D21=0,0,SUM(기초자료!$C$23:$C$24)),)</f>
        <v>0</v>
      </c>
      <c r="J21" s="334"/>
      <c r="K21" s="359">
        <f t="shared" si="1"/>
        <v>0</v>
      </c>
      <c r="L21" s="360" t="str">
        <f t="shared" si="2"/>
        <v/>
      </c>
      <c r="M21" s="349"/>
      <c r="N21" s="344"/>
      <c r="O21" s="31" t="s">
        <v>311</v>
      </c>
      <c r="P21" s="350" t="s">
        <v>72</v>
      </c>
      <c r="S21" s="339">
        <f>기초자료!H15</f>
        <v>0</v>
      </c>
      <c r="T21" s="340">
        <f>기초자료!I15</f>
        <v>0</v>
      </c>
    </row>
    <row r="22" spans="1:20" x14ac:dyDescent="0.15">
      <c r="A22" s="332"/>
      <c r="B22" s="332"/>
      <c r="C22" s="357">
        <f>기초자료!H16</f>
        <v>0</v>
      </c>
      <c r="D22" s="357">
        <f>기초자료!I16</f>
        <v>0</v>
      </c>
      <c r="E22" s="332"/>
      <c r="F22" s="357" t="str">
        <f t="shared" si="0"/>
        <v/>
      </c>
      <c r="G22" s="358">
        <f>기초자료!J16</f>
        <v>0</v>
      </c>
      <c r="H22" s="359" t="str">
        <f>IFERROR(VLOOKUP(C22,기초자료!$H$4:$K$999,4,0)*12,"")</f>
        <v/>
      </c>
      <c r="I22" s="359">
        <f>IFERROR(IF(D22=0,0,SUM(기초자료!$C$23:$C$24)),)</f>
        <v>0</v>
      </c>
      <c r="J22" s="334"/>
      <c r="K22" s="359">
        <f t="shared" si="1"/>
        <v>0</v>
      </c>
      <c r="L22" s="360" t="str">
        <f t="shared" si="2"/>
        <v/>
      </c>
      <c r="M22" s="349"/>
      <c r="N22" s="344"/>
      <c r="O22" s="31" t="s">
        <v>312</v>
      </c>
      <c r="P22" s="350" t="s">
        <v>72</v>
      </c>
      <c r="S22" s="339">
        <f>기초자료!H16</f>
        <v>0</v>
      </c>
      <c r="T22" s="340">
        <f>기초자료!I16</f>
        <v>0</v>
      </c>
    </row>
    <row r="23" spans="1:20" x14ac:dyDescent="0.15">
      <c r="A23" s="332"/>
      <c r="B23" s="332"/>
      <c r="C23" s="357">
        <f>기초자료!H17</f>
        <v>0</v>
      </c>
      <c r="D23" s="357">
        <f>기초자료!I17</f>
        <v>0</v>
      </c>
      <c r="E23" s="332"/>
      <c r="F23" s="357" t="str">
        <f t="shared" si="0"/>
        <v/>
      </c>
      <c r="G23" s="358">
        <f>기초자료!J17</f>
        <v>0</v>
      </c>
      <c r="H23" s="359" t="str">
        <f>IFERROR(VLOOKUP(C23,기초자료!$H$4:$K$999,4,0)*12,"")</f>
        <v/>
      </c>
      <c r="I23" s="359">
        <f>IFERROR(IF(D23=0,0,SUM(기초자료!$C$23:$C$24)),)</f>
        <v>0</v>
      </c>
      <c r="J23" s="334"/>
      <c r="K23" s="359">
        <f t="shared" si="1"/>
        <v>0</v>
      </c>
      <c r="L23" s="360" t="str">
        <f t="shared" si="2"/>
        <v/>
      </c>
      <c r="M23" s="349"/>
      <c r="N23" s="344"/>
      <c r="O23" s="31" t="s">
        <v>313</v>
      </c>
      <c r="P23" s="350" t="s">
        <v>72</v>
      </c>
      <c r="S23" s="339">
        <f>기초자료!H17</f>
        <v>0</v>
      </c>
      <c r="T23" s="340">
        <f>기초자료!I17</f>
        <v>0</v>
      </c>
    </row>
    <row r="24" spans="1:20" x14ac:dyDescent="0.15">
      <c r="A24" s="332"/>
      <c r="B24" s="332"/>
      <c r="C24" s="357">
        <f>기초자료!H18</f>
        <v>0</v>
      </c>
      <c r="D24" s="357">
        <f>기초자료!I18</f>
        <v>0</v>
      </c>
      <c r="E24" s="332"/>
      <c r="F24" s="357" t="str">
        <f t="shared" si="0"/>
        <v/>
      </c>
      <c r="G24" s="358">
        <f>기초자료!J18</f>
        <v>0</v>
      </c>
      <c r="H24" s="359" t="str">
        <f>IFERROR(VLOOKUP(C24,기초자료!$H$4:$K$999,4,0)*12,"")</f>
        <v/>
      </c>
      <c r="I24" s="359">
        <f>IFERROR(IF(D24=0,0,SUM(기초자료!$C$23:$C$24)),)</f>
        <v>0</v>
      </c>
      <c r="J24" s="334"/>
      <c r="K24" s="359">
        <f t="shared" si="1"/>
        <v>0</v>
      </c>
      <c r="L24" s="360" t="str">
        <f t="shared" si="2"/>
        <v/>
      </c>
      <c r="M24" s="349"/>
      <c r="N24" s="344"/>
      <c r="O24" s="31" t="s">
        <v>314</v>
      </c>
      <c r="P24" s="350" t="s">
        <v>72</v>
      </c>
      <c r="S24" s="339">
        <f>기초자료!H18</f>
        <v>0</v>
      </c>
      <c r="T24" s="340">
        <f>기초자료!I18</f>
        <v>0</v>
      </c>
    </row>
    <row r="25" spans="1:20" ht="12.75" thickBot="1" x14ac:dyDescent="0.2">
      <c r="A25" s="332"/>
      <c r="B25" s="332"/>
      <c r="C25" s="357">
        <f>기초자료!H19</f>
        <v>0</v>
      </c>
      <c r="D25" s="357">
        <f>기초자료!I19</f>
        <v>0</v>
      </c>
      <c r="E25" s="332"/>
      <c r="F25" s="357" t="str">
        <f t="shared" si="0"/>
        <v/>
      </c>
      <c r="G25" s="358">
        <f>기초자료!J19</f>
        <v>0</v>
      </c>
      <c r="H25" s="359" t="str">
        <f>IFERROR(VLOOKUP(C25,기초자료!$H$4:$K$999,4,0)*12,"")</f>
        <v/>
      </c>
      <c r="I25" s="359">
        <f>IFERROR(IF(D25=0,0,SUM(기초자료!$C$23:$C$24)),)</f>
        <v>0</v>
      </c>
      <c r="J25" s="334"/>
      <c r="K25" s="359">
        <f t="shared" si="1"/>
        <v>0</v>
      </c>
      <c r="L25" s="322" t="str">
        <f t="shared" si="2"/>
        <v/>
      </c>
      <c r="M25" s="351"/>
      <c r="N25" s="352"/>
      <c r="O25" s="353" t="s">
        <v>315</v>
      </c>
      <c r="P25" s="354" t="s">
        <v>72</v>
      </c>
      <c r="S25" s="339">
        <f>기초자료!H19</f>
        <v>0</v>
      </c>
      <c r="T25" s="340">
        <f>기초자료!I19</f>
        <v>0</v>
      </c>
    </row>
    <row r="26" spans="1:20" x14ac:dyDescent="0.15">
      <c r="A26" s="332"/>
      <c r="B26" s="332"/>
      <c r="C26" s="357">
        <f>기초자료!H20</f>
        <v>0</v>
      </c>
      <c r="D26" s="357">
        <f>기초자료!I20</f>
        <v>0</v>
      </c>
      <c r="E26" s="332"/>
      <c r="F26" s="357" t="str">
        <f t="shared" si="0"/>
        <v/>
      </c>
      <c r="G26" s="358">
        <f>기초자료!J20</f>
        <v>0</v>
      </c>
      <c r="H26" s="359" t="str">
        <f>IFERROR(VLOOKUP(C26,기초자료!$H$4:$K$999,4,0)*12,"")</f>
        <v/>
      </c>
      <c r="I26" s="359">
        <f>IFERROR(IF(D26=0,0,SUM(기초자료!$C$23:$C$24)),)</f>
        <v>0</v>
      </c>
      <c r="J26" s="334"/>
      <c r="K26" s="360">
        <f t="shared" si="1"/>
        <v>0</v>
      </c>
      <c r="L26" s="329" t="str">
        <f t="shared" si="2"/>
        <v/>
      </c>
      <c r="S26" s="339">
        <f>기초자료!H20</f>
        <v>0</v>
      </c>
      <c r="T26" s="340">
        <f>기초자료!I20</f>
        <v>0</v>
      </c>
    </row>
    <row r="27" spans="1:20" x14ac:dyDescent="0.15">
      <c r="A27" s="332"/>
      <c r="B27" s="332"/>
      <c r="C27" s="357">
        <f>기초자료!H21</f>
        <v>0</v>
      </c>
      <c r="D27" s="357">
        <f>기초자료!I21</f>
        <v>0</v>
      </c>
      <c r="E27" s="332"/>
      <c r="F27" s="357" t="str">
        <f t="shared" si="0"/>
        <v/>
      </c>
      <c r="G27" s="358">
        <f>기초자료!J21</f>
        <v>0</v>
      </c>
      <c r="H27" s="359" t="str">
        <f>IFERROR(VLOOKUP(C27,기초자료!$H$4:$K$999,4,0)*12,"")</f>
        <v/>
      </c>
      <c r="I27" s="359">
        <f>IFERROR(IF(D27=0,0,SUM(기초자료!$C$23:$C$24)),)</f>
        <v>0</v>
      </c>
      <c r="J27" s="334"/>
      <c r="K27" s="360">
        <f t="shared" si="1"/>
        <v>0</v>
      </c>
      <c r="L27" s="329" t="str">
        <f t="shared" si="2"/>
        <v/>
      </c>
      <c r="S27" s="339">
        <f>기초자료!H21</f>
        <v>0</v>
      </c>
      <c r="T27" s="340">
        <f>기초자료!I21</f>
        <v>0</v>
      </c>
    </row>
    <row r="28" spans="1:20" x14ac:dyDescent="0.15">
      <c r="A28" s="332"/>
      <c r="B28" s="332"/>
      <c r="C28" s="357">
        <f>기초자료!H22</f>
        <v>0</v>
      </c>
      <c r="D28" s="357">
        <f>기초자료!I22</f>
        <v>0</v>
      </c>
      <c r="E28" s="332"/>
      <c r="F28" s="357" t="str">
        <f t="shared" si="0"/>
        <v/>
      </c>
      <c r="G28" s="358">
        <f>기초자료!J22</f>
        <v>0</v>
      </c>
      <c r="H28" s="359" t="str">
        <f>IFERROR(VLOOKUP(C28,기초자료!$H$4:$K$999,4,0)*12,"")</f>
        <v/>
      </c>
      <c r="I28" s="359">
        <f>IFERROR(IF(D28=0,0,SUM(기초자료!$C$23:$C$24)),)</f>
        <v>0</v>
      </c>
      <c r="J28" s="334"/>
      <c r="K28" s="360">
        <f t="shared" si="1"/>
        <v>0</v>
      </c>
      <c r="L28" s="329" t="str">
        <f t="shared" si="2"/>
        <v/>
      </c>
      <c r="S28" s="339">
        <f>기초자료!H22</f>
        <v>0</v>
      </c>
      <c r="T28" s="340">
        <f>기초자료!I22</f>
        <v>0</v>
      </c>
    </row>
    <row r="29" spans="1:20" x14ac:dyDescent="0.15">
      <c r="A29" s="332"/>
      <c r="B29" s="332"/>
      <c r="C29" s="357">
        <f>기초자료!H23</f>
        <v>0</v>
      </c>
      <c r="D29" s="357">
        <f>기초자료!I23</f>
        <v>0</v>
      </c>
      <c r="E29" s="332"/>
      <c r="F29" s="357" t="str">
        <f t="shared" si="0"/>
        <v/>
      </c>
      <c r="G29" s="358">
        <f>기초자료!J23</f>
        <v>0</v>
      </c>
      <c r="H29" s="359" t="str">
        <f>IFERROR(VLOOKUP(C29,기초자료!$H$4:$K$999,4,0)*12,"")</f>
        <v/>
      </c>
      <c r="I29" s="359">
        <f>IFERROR(IF(D29=0,0,SUM(기초자료!$C$23:$C$24)),)</f>
        <v>0</v>
      </c>
      <c r="J29" s="334"/>
      <c r="K29" s="360">
        <f t="shared" si="1"/>
        <v>0</v>
      </c>
      <c r="L29" s="329" t="str">
        <f t="shared" si="2"/>
        <v/>
      </c>
      <c r="S29" s="339">
        <f>기초자료!H23</f>
        <v>0</v>
      </c>
      <c r="T29" s="340">
        <f>기초자료!I23</f>
        <v>0</v>
      </c>
    </row>
    <row r="30" spans="1:20" x14ac:dyDescent="0.15">
      <c r="A30" s="332"/>
      <c r="B30" s="332"/>
      <c r="C30" s="357">
        <f>기초자료!H24</f>
        <v>0</v>
      </c>
      <c r="D30" s="357">
        <f>기초자료!I24</f>
        <v>0</v>
      </c>
      <c r="E30" s="332"/>
      <c r="F30" s="357" t="str">
        <f t="shared" si="0"/>
        <v/>
      </c>
      <c r="G30" s="358">
        <f>기초자료!J24</f>
        <v>0</v>
      </c>
      <c r="H30" s="359" t="str">
        <f>IFERROR(VLOOKUP(C30,기초자료!$H$4:$K$999,4,0)*12,"")</f>
        <v/>
      </c>
      <c r="I30" s="359">
        <f>IFERROR(IF(D30=0,0,SUM(기초자료!$C$23:$C$24)),)</f>
        <v>0</v>
      </c>
      <c r="J30" s="334"/>
      <c r="K30" s="360">
        <f t="shared" si="1"/>
        <v>0</v>
      </c>
      <c r="L30" s="329" t="str">
        <f t="shared" si="2"/>
        <v/>
      </c>
      <c r="N30" s="341"/>
      <c r="O30" s="341"/>
      <c r="P30" s="342"/>
      <c r="S30" s="339">
        <f>기초자료!H24</f>
        <v>0</v>
      </c>
      <c r="T30" s="340">
        <f>기초자료!I24</f>
        <v>0</v>
      </c>
    </row>
    <row r="31" spans="1:20" x14ac:dyDescent="0.15">
      <c r="A31" s="332"/>
      <c r="B31" s="332"/>
      <c r="C31" s="357">
        <f>기초자료!H25</f>
        <v>0</v>
      </c>
      <c r="D31" s="357">
        <f>기초자료!I25</f>
        <v>0</v>
      </c>
      <c r="E31" s="332"/>
      <c r="F31" s="357" t="str">
        <f t="shared" si="0"/>
        <v/>
      </c>
      <c r="G31" s="358">
        <f>기초자료!J25</f>
        <v>0</v>
      </c>
      <c r="H31" s="359" t="str">
        <f>IFERROR(VLOOKUP(C31,기초자료!$H$4:$K$999,4,0)*12,"")</f>
        <v/>
      </c>
      <c r="I31" s="359">
        <f>IFERROR(IF(D31=0,0,SUM(기초자료!$C$23:$C$24)),)</f>
        <v>0</v>
      </c>
      <c r="J31" s="334"/>
      <c r="K31" s="360">
        <f t="shared" si="1"/>
        <v>0</v>
      </c>
      <c r="L31" s="329" t="str">
        <f t="shared" si="2"/>
        <v/>
      </c>
      <c r="S31" s="339">
        <f>기초자료!H25</f>
        <v>0</v>
      </c>
      <c r="T31" s="340">
        <f>기초자료!I25</f>
        <v>0</v>
      </c>
    </row>
    <row r="32" spans="1:20" x14ac:dyDescent="0.15">
      <c r="A32" s="332"/>
      <c r="B32" s="332"/>
      <c r="C32" s="357">
        <f>기초자료!H26</f>
        <v>0</v>
      </c>
      <c r="D32" s="357">
        <f>기초자료!I26</f>
        <v>0</v>
      </c>
      <c r="E32" s="332"/>
      <c r="F32" s="357" t="str">
        <f t="shared" si="0"/>
        <v/>
      </c>
      <c r="G32" s="358">
        <f>기초자료!J26</f>
        <v>0</v>
      </c>
      <c r="H32" s="359" t="str">
        <f>IFERROR(VLOOKUP(C32,기초자료!$H$4:$K$999,4,0)*12,"")</f>
        <v/>
      </c>
      <c r="I32" s="359">
        <f>IFERROR(IF(D32=0,0,SUM(기초자료!$C$23:$C$24)),)</f>
        <v>0</v>
      </c>
      <c r="J32" s="334"/>
      <c r="K32" s="360">
        <f t="shared" si="1"/>
        <v>0</v>
      </c>
      <c r="L32" s="329" t="str">
        <f t="shared" si="2"/>
        <v/>
      </c>
      <c r="S32" s="339">
        <f>기초자료!H26</f>
        <v>0</v>
      </c>
      <c r="T32" s="340">
        <f>기초자료!I26</f>
        <v>0</v>
      </c>
    </row>
    <row r="33" spans="1:20" x14ac:dyDescent="0.15">
      <c r="A33" s="332"/>
      <c r="B33" s="332"/>
      <c r="C33" s="357">
        <f>기초자료!H27</f>
        <v>0</v>
      </c>
      <c r="D33" s="357">
        <f>기초자료!I27</f>
        <v>0</v>
      </c>
      <c r="E33" s="332"/>
      <c r="F33" s="357" t="str">
        <f t="shared" si="0"/>
        <v/>
      </c>
      <c r="G33" s="358">
        <f>기초자료!J27</f>
        <v>0</v>
      </c>
      <c r="H33" s="359" t="str">
        <f>IFERROR(VLOOKUP(C33,기초자료!$H$4:$K$999,4,0)*12,"")</f>
        <v/>
      </c>
      <c r="I33" s="359">
        <f>IFERROR(IF(D33=0,0,SUM(기초자료!$C$23:$C$24)),)</f>
        <v>0</v>
      </c>
      <c r="J33" s="334"/>
      <c r="K33" s="360">
        <f t="shared" si="1"/>
        <v>0</v>
      </c>
      <c r="L33" s="329" t="str">
        <f t="shared" si="2"/>
        <v/>
      </c>
      <c r="S33" s="339">
        <f>기초자료!H27</f>
        <v>0</v>
      </c>
      <c r="T33" s="340">
        <f>기초자료!I27</f>
        <v>0</v>
      </c>
    </row>
    <row r="34" spans="1:20" x14ac:dyDescent="0.15">
      <c r="A34" s="332"/>
      <c r="B34" s="332"/>
      <c r="C34" s="357">
        <f>기초자료!H28</f>
        <v>0</v>
      </c>
      <c r="D34" s="357">
        <f>기초자료!I28</f>
        <v>0</v>
      </c>
      <c r="E34" s="332"/>
      <c r="F34" s="357" t="str">
        <f t="shared" si="0"/>
        <v/>
      </c>
      <c r="G34" s="358">
        <f>기초자료!J28</f>
        <v>0</v>
      </c>
      <c r="H34" s="359" t="str">
        <f>IFERROR(VLOOKUP(C34,기초자료!$H$4:$K$999,4,0)*12,"")</f>
        <v/>
      </c>
      <c r="I34" s="359">
        <f>IFERROR(IF(D34=0,0,SUM(기초자료!$C$23:$C$24)),)</f>
        <v>0</v>
      </c>
      <c r="J34" s="334"/>
      <c r="K34" s="360">
        <f t="shared" si="1"/>
        <v>0</v>
      </c>
      <c r="L34" s="329" t="str">
        <f t="shared" si="2"/>
        <v/>
      </c>
      <c r="S34" s="339">
        <f>기초자료!H28</f>
        <v>0</v>
      </c>
      <c r="T34" s="340">
        <f>기초자료!I28</f>
        <v>0</v>
      </c>
    </row>
    <row r="35" spans="1:20" x14ac:dyDescent="0.15">
      <c r="A35" s="332"/>
      <c r="B35" s="332"/>
      <c r="C35" s="357">
        <f>기초자료!H29</f>
        <v>0</v>
      </c>
      <c r="D35" s="357">
        <f>기초자료!I29</f>
        <v>0</v>
      </c>
      <c r="E35" s="332"/>
      <c r="F35" s="357" t="str">
        <f t="shared" si="0"/>
        <v/>
      </c>
      <c r="G35" s="358">
        <f>기초자료!J29</f>
        <v>0</v>
      </c>
      <c r="H35" s="359" t="str">
        <f>IFERROR(VLOOKUP(C35,기초자료!$H$4:$K$999,4,0)*12,"")</f>
        <v/>
      </c>
      <c r="I35" s="359">
        <f>IFERROR(IF(D35=0,0,SUM(기초자료!$C$23:$C$24)),)</f>
        <v>0</v>
      </c>
      <c r="J35" s="334"/>
      <c r="K35" s="360">
        <f t="shared" si="1"/>
        <v>0</v>
      </c>
      <c r="L35" s="329" t="str">
        <f t="shared" si="2"/>
        <v/>
      </c>
      <c r="S35" s="339">
        <f>기초자료!H29</f>
        <v>0</v>
      </c>
      <c r="T35" s="340">
        <f>기초자료!I29</f>
        <v>0</v>
      </c>
    </row>
    <row r="36" spans="1:20" x14ac:dyDescent="0.15">
      <c r="A36" s="332"/>
      <c r="B36" s="332"/>
      <c r="C36" s="357">
        <f>기초자료!H30</f>
        <v>0</v>
      </c>
      <c r="D36" s="357">
        <f>기초자료!I30</f>
        <v>0</v>
      </c>
      <c r="E36" s="332"/>
      <c r="F36" s="357" t="str">
        <f t="shared" si="0"/>
        <v/>
      </c>
      <c r="G36" s="358">
        <f>기초자료!J30</f>
        <v>0</v>
      </c>
      <c r="H36" s="359" t="str">
        <f>IFERROR(VLOOKUP(C36,기초자료!$H$4:$K$999,4,0)*12,"")</f>
        <v/>
      </c>
      <c r="I36" s="359">
        <f>IFERROR(IF(D36=0,0,SUM(기초자료!$C$23:$C$24)),)</f>
        <v>0</v>
      </c>
      <c r="J36" s="334"/>
      <c r="K36" s="360">
        <f t="shared" si="1"/>
        <v>0</v>
      </c>
      <c r="L36" s="329" t="str">
        <f t="shared" si="2"/>
        <v/>
      </c>
      <c r="S36" s="339">
        <f>기초자료!H30</f>
        <v>0</v>
      </c>
      <c r="T36" s="340">
        <f>기초자료!I30</f>
        <v>0</v>
      </c>
    </row>
    <row r="37" spans="1:20" x14ac:dyDescent="0.15">
      <c r="A37" s="332"/>
      <c r="B37" s="332"/>
      <c r="C37" s="357">
        <f>기초자료!H31</f>
        <v>0</v>
      </c>
      <c r="D37" s="357">
        <f>기초자료!I31</f>
        <v>0</v>
      </c>
      <c r="E37" s="332"/>
      <c r="F37" s="357" t="str">
        <f t="shared" si="0"/>
        <v/>
      </c>
      <c r="G37" s="358">
        <f>기초자료!J31</f>
        <v>0</v>
      </c>
      <c r="H37" s="359" t="str">
        <f>IFERROR(VLOOKUP(C37,기초자료!$H$4:$K$999,4,0)*12,"")</f>
        <v/>
      </c>
      <c r="I37" s="359">
        <f>IFERROR(IF(D37=0,0,SUM(기초자료!$C$23:$C$24)),)</f>
        <v>0</v>
      </c>
      <c r="J37" s="334"/>
      <c r="K37" s="360">
        <f t="shared" si="1"/>
        <v>0</v>
      </c>
      <c r="L37" s="329" t="str">
        <f t="shared" si="2"/>
        <v/>
      </c>
      <c r="S37" s="339">
        <f>기초자료!H31</f>
        <v>0</v>
      </c>
      <c r="T37" s="340">
        <f>기초자료!I31</f>
        <v>0</v>
      </c>
    </row>
    <row r="38" spans="1:20" x14ac:dyDescent="0.15">
      <c r="A38" s="332"/>
      <c r="B38" s="332"/>
      <c r="C38" s="357">
        <f>기초자료!H32</f>
        <v>0</v>
      </c>
      <c r="D38" s="357">
        <f>기초자료!I32</f>
        <v>0</v>
      </c>
      <c r="E38" s="332"/>
      <c r="F38" s="357" t="str">
        <f t="shared" si="0"/>
        <v/>
      </c>
      <c r="G38" s="358">
        <f>기초자료!J32</f>
        <v>0</v>
      </c>
      <c r="H38" s="359" t="str">
        <f>IFERROR(VLOOKUP(C38,기초자료!$H$4:$K$999,4,0)*12,"")</f>
        <v/>
      </c>
      <c r="I38" s="359">
        <f>IFERROR(IF(D38=0,0,SUM(기초자료!$C$23:$C$24)),)</f>
        <v>0</v>
      </c>
      <c r="J38" s="334"/>
      <c r="K38" s="360">
        <f t="shared" si="1"/>
        <v>0</v>
      </c>
      <c r="L38" s="329" t="str">
        <f t="shared" si="2"/>
        <v/>
      </c>
      <c r="S38" s="339">
        <f>기초자료!H32</f>
        <v>0</v>
      </c>
      <c r="T38" s="340">
        <f>기초자료!I32</f>
        <v>0</v>
      </c>
    </row>
    <row r="39" spans="1:20" x14ac:dyDescent="0.15">
      <c r="A39" s="332"/>
      <c r="B39" s="332"/>
      <c r="C39" s="357">
        <f>기초자료!H33</f>
        <v>0</v>
      </c>
      <c r="D39" s="357">
        <f>기초자료!I33</f>
        <v>0</v>
      </c>
      <c r="E39" s="332"/>
      <c r="F39" s="357" t="str">
        <f t="shared" si="0"/>
        <v/>
      </c>
      <c r="G39" s="358">
        <f>기초자료!J33</f>
        <v>0</v>
      </c>
      <c r="H39" s="359" t="str">
        <f>IFERROR(VLOOKUP(C39,기초자료!$H$4:$K$999,4,0)*12,"")</f>
        <v/>
      </c>
      <c r="I39" s="359">
        <f>IFERROR(IF(D39=0,0,SUM(기초자료!$C$23:$C$24)),)</f>
        <v>0</v>
      </c>
      <c r="J39" s="334"/>
      <c r="K39" s="360">
        <f t="shared" si="1"/>
        <v>0</v>
      </c>
      <c r="L39" s="329" t="str">
        <f t="shared" si="2"/>
        <v/>
      </c>
      <c r="S39" s="339">
        <f>기초자료!H33</f>
        <v>0</v>
      </c>
      <c r="T39" s="340">
        <f>기초자료!I33</f>
        <v>0</v>
      </c>
    </row>
    <row r="40" spans="1:20" x14ac:dyDescent="0.15">
      <c r="A40" s="332"/>
      <c r="B40" s="332"/>
      <c r="C40" s="357">
        <f>기초자료!H34</f>
        <v>0</v>
      </c>
      <c r="D40" s="357">
        <f>기초자료!I34</f>
        <v>0</v>
      </c>
      <c r="E40" s="332"/>
      <c r="F40" s="357" t="str">
        <f t="shared" si="0"/>
        <v/>
      </c>
      <c r="G40" s="358">
        <f>기초자료!J34</f>
        <v>0</v>
      </c>
      <c r="H40" s="359" t="str">
        <f>IFERROR(VLOOKUP(C40,기초자료!$H$4:$K$999,4,0)*12,"")</f>
        <v/>
      </c>
      <c r="I40" s="359">
        <f>IFERROR(IF(D40=0,0,SUM(기초자료!$C$23:$C$24)),)</f>
        <v>0</v>
      </c>
      <c r="J40" s="334"/>
      <c r="K40" s="360">
        <f t="shared" si="1"/>
        <v>0</v>
      </c>
      <c r="L40" s="329" t="str">
        <f t="shared" si="2"/>
        <v/>
      </c>
      <c r="S40" s="339">
        <f>기초자료!H34</f>
        <v>0</v>
      </c>
      <c r="T40" s="340">
        <f>기초자료!I34</f>
        <v>0</v>
      </c>
    </row>
    <row r="41" spans="1:20" x14ac:dyDescent="0.15">
      <c r="A41" s="332"/>
      <c r="B41" s="332"/>
      <c r="C41" s="357">
        <f>기초자료!H35</f>
        <v>0</v>
      </c>
      <c r="D41" s="357">
        <f>기초자료!I35</f>
        <v>0</v>
      </c>
      <c r="E41" s="332"/>
      <c r="F41" s="357" t="str">
        <f t="shared" si="0"/>
        <v/>
      </c>
      <c r="G41" s="358">
        <f>기초자료!J35</f>
        <v>0</v>
      </c>
      <c r="H41" s="359" t="str">
        <f>IFERROR(VLOOKUP(C41,기초자료!$H$4:$K$999,4,0)*12,"")</f>
        <v/>
      </c>
      <c r="I41" s="359">
        <f>IFERROR(IF(D41=0,0,SUM(기초자료!$C$23:$C$24)),)</f>
        <v>0</v>
      </c>
      <c r="J41" s="334"/>
      <c r="K41" s="360">
        <f t="shared" si="1"/>
        <v>0</v>
      </c>
      <c r="L41" s="329" t="str">
        <f t="shared" si="2"/>
        <v/>
      </c>
      <c r="S41" s="339">
        <f>기초자료!H35</f>
        <v>0</v>
      </c>
      <c r="T41" s="340">
        <f>기초자료!I35</f>
        <v>0</v>
      </c>
    </row>
    <row r="42" spans="1:20" x14ac:dyDescent="0.15">
      <c r="A42" s="332"/>
      <c r="B42" s="332"/>
      <c r="C42" s="357">
        <f>기초자료!H36</f>
        <v>0</v>
      </c>
      <c r="D42" s="357">
        <f>기초자료!I36</f>
        <v>0</v>
      </c>
      <c r="E42" s="332"/>
      <c r="F42" s="357" t="str">
        <f t="shared" si="0"/>
        <v/>
      </c>
      <c r="G42" s="358">
        <f>기초자료!J36</f>
        <v>0</v>
      </c>
      <c r="H42" s="359" t="str">
        <f>IFERROR(VLOOKUP(C42,기초자료!$H$4:$K$999,4,0)*12,"")</f>
        <v/>
      </c>
      <c r="I42" s="359">
        <f>IFERROR(IF(D42=0,0,SUM(기초자료!$C$23:$C$24)),)</f>
        <v>0</v>
      </c>
      <c r="J42" s="334"/>
      <c r="K42" s="360">
        <f t="shared" si="1"/>
        <v>0</v>
      </c>
      <c r="L42" s="329" t="str">
        <f t="shared" si="2"/>
        <v/>
      </c>
      <c r="S42" s="339">
        <f>기초자료!H36</f>
        <v>0</v>
      </c>
      <c r="T42" s="340">
        <f>기초자료!I36</f>
        <v>0</v>
      </c>
    </row>
    <row r="43" spans="1:20" x14ac:dyDescent="0.15">
      <c r="A43" s="332"/>
      <c r="B43" s="332"/>
      <c r="C43" s="357">
        <f>기초자료!H37</f>
        <v>0</v>
      </c>
      <c r="D43" s="357">
        <f>기초자료!I37</f>
        <v>0</v>
      </c>
      <c r="E43" s="332"/>
      <c r="F43" s="357" t="str">
        <f t="shared" si="0"/>
        <v/>
      </c>
      <c r="G43" s="358">
        <f>기초자료!J37</f>
        <v>0</v>
      </c>
      <c r="H43" s="359" t="str">
        <f>IFERROR(VLOOKUP(C43,기초자료!$H$4:$K$999,4,0)*12,"")</f>
        <v/>
      </c>
      <c r="I43" s="359">
        <f>IFERROR(IF(D43=0,0,SUM(기초자료!$C$23:$C$24)),)</f>
        <v>0</v>
      </c>
      <c r="J43" s="334"/>
      <c r="K43" s="360">
        <f t="shared" si="1"/>
        <v>0</v>
      </c>
      <c r="L43" s="329" t="str">
        <f t="shared" si="2"/>
        <v/>
      </c>
      <c r="S43" s="339">
        <f>기초자료!H37</f>
        <v>0</v>
      </c>
      <c r="T43" s="340">
        <f>기초자료!I37</f>
        <v>0</v>
      </c>
    </row>
    <row r="44" spans="1:20" x14ac:dyDescent="0.15">
      <c r="A44" s="332"/>
      <c r="B44" s="332"/>
      <c r="C44" s="357">
        <f>기초자료!H38</f>
        <v>0</v>
      </c>
      <c r="D44" s="357">
        <f>기초자료!I38</f>
        <v>0</v>
      </c>
      <c r="E44" s="332"/>
      <c r="F44" s="357" t="str">
        <f t="shared" si="0"/>
        <v/>
      </c>
      <c r="G44" s="358">
        <f>기초자료!J38</f>
        <v>0</v>
      </c>
      <c r="H44" s="359" t="str">
        <f>IFERROR(VLOOKUP(C44,기초자료!$H$4:$K$999,4,0)*12,"")</f>
        <v/>
      </c>
      <c r="I44" s="359">
        <f>IFERROR(IF(D44=0,0,SUM(기초자료!$C$23:$C$24)),)</f>
        <v>0</v>
      </c>
      <c r="J44" s="334"/>
      <c r="K44" s="360">
        <f t="shared" si="1"/>
        <v>0</v>
      </c>
      <c r="L44" s="329" t="str">
        <f t="shared" si="2"/>
        <v/>
      </c>
      <c r="S44" s="339">
        <f>기초자료!H38</f>
        <v>0</v>
      </c>
      <c r="T44" s="340">
        <f>기초자료!I38</f>
        <v>0</v>
      </c>
    </row>
    <row r="45" spans="1:20" x14ac:dyDescent="0.15">
      <c r="A45" s="332"/>
      <c r="B45" s="332"/>
      <c r="C45" s="357">
        <f>기초자료!H39</f>
        <v>0</v>
      </c>
      <c r="D45" s="357">
        <f>기초자료!I39</f>
        <v>0</v>
      </c>
      <c r="E45" s="332"/>
      <c r="F45" s="357" t="str">
        <f t="shared" si="0"/>
        <v/>
      </c>
      <c r="G45" s="358">
        <f>기초자료!J39</f>
        <v>0</v>
      </c>
      <c r="H45" s="359" t="str">
        <f>IFERROR(VLOOKUP(C45,기초자료!$H$4:$K$999,4,0)*12,"")</f>
        <v/>
      </c>
      <c r="I45" s="359">
        <f>IFERROR(IF(D45=0,0,SUM(기초자료!$C$23:$C$24)),)</f>
        <v>0</v>
      </c>
      <c r="J45" s="334"/>
      <c r="K45" s="360">
        <f t="shared" si="1"/>
        <v>0</v>
      </c>
      <c r="L45" s="329" t="str">
        <f t="shared" si="2"/>
        <v/>
      </c>
      <c r="S45" s="339">
        <f>기초자료!H39</f>
        <v>0</v>
      </c>
      <c r="T45" s="340">
        <f>기초자료!I39</f>
        <v>0</v>
      </c>
    </row>
    <row r="46" spans="1:20" x14ac:dyDescent="0.15">
      <c r="A46" s="332"/>
      <c r="B46" s="332"/>
      <c r="C46" s="357">
        <f>기초자료!H40</f>
        <v>0</v>
      </c>
      <c r="D46" s="357">
        <f>기초자료!I40</f>
        <v>0</v>
      </c>
      <c r="E46" s="332"/>
      <c r="F46" s="357" t="str">
        <f t="shared" si="0"/>
        <v/>
      </c>
      <c r="G46" s="358">
        <f>기초자료!J40</f>
        <v>0</v>
      </c>
      <c r="H46" s="359" t="str">
        <f>IFERROR(VLOOKUP(C46,기초자료!$H$4:$K$999,4,0)*12,"")</f>
        <v/>
      </c>
      <c r="I46" s="359">
        <f>IFERROR(IF(D46=0,0,SUM(기초자료!$C$23:$C$24)),)</f>
        <v>0</v>
      </c>
      <c r="J46" s="334"/>
      <c r="K46" s="360">
        <f t="shared" si="1"/>
        <v>0</v>
      </c>
      <c r="L46" s="329" t="str">
        <f t="shared" si="2"/>
        <v/>
      </c>
      <c r="S46" s="339">
        <f>기초자료!H40</f>
        <v>0</v>
      </c>
      <c r="T46" s="340">
        <f>기초자료!I40</f>
        <v>0</v>
      </c>
    </row>
    <row r="47" spans="1:20" x14ac:dyDescent="0.15">
      <c r="A47" s="332"/>
      <c r="B47" s="332"/>
      <c r="C47" s="357">
        <f>기초자료!H41</f>
        <v>0</v>
      </c>
      <c r="D47" s="357">
        <f>기초자료!I41</f>
        <v>0</v>
      </c>
      <c r="E47" s="332"/>
      <c r="F47" s="357" t="str">
        <f t="shared" si="0"/>
        <v/>
      </c>
      <c r="G47" s="358">
        <f>기초자료!J41</f>
        <v>0</v>
      </c>
      <c r="H47" s="359" t="str">
        <f>IFERROR(VLOOKUP(C47,기초자료!$H$4:$K$999,4,0)*12,"")</f>
        <v/>
      </c>
      <c r="I47" s="359">
        <f>IFERROR(IF(D47=0,0,SUM(기초자료!$C$23:$C$24)),)</f>
        <v>0</v>
      </c>
      <c r="J47" s="334"/>
      <c r="K47" s="360">
        <f t="shared" si="1"/>
        <v>0</v>
      </c>
      <c r="L47" s="329" t="str">
        <f t="shared" si="2"/>
        <v/>
      </c>
      <c r="S47" s="339">
        <f>기초자료!H41</f>
        <v>0</v>
      </c>
      <c r="T47" s="340">
        <f>기초자료!I41</f>
        <v>0</v>
      </c>
    </row>
    <row r="48" spans="1:20" x14ac:dyDescent="0.15">
      <c r="A48" s="332"/>
      <c r="B48" s="332"/>
      <c r="C48" s="357">
        <f>기초자료!H42</f>
        <v>0</v>
      </c>
      <c r="D48" s="357">
        <f>기초자료!I42</f>
        <v>0</v>
      </c>
      <c r="E48" s="332"/>
      <c r="F48" s="357" t="str">
        <f t="shared" si="0"/>
        <v/>
      </c>
      <c r="G48" s="358">
        <f>기초자료!J42</f>
        <v>0</v>
      </c>
      <c r="H48" s="359" t="str">
        <f>IFERROR(VLOOKUP(C48,기초자료!$H$4:$K$999,4,0)*12,"")</f>
        <v/>
      </c>
      <c r="I48" s="359">
        <f>IFERROR(IF(D48=0,0,SUM(기초자료!$C$23:$C$24)),)</f>
        <v>0</v>
      </c>
      <c r="J48" s="334"/>
      <c r="K48" s="360">
        <f t="shared" si="1"/>
        <v>0</v>
      </c>
      <c r="L48" s="329" t="str">
        <f t="shared" si="2"/>
        <v/>
      </c>
      <c r="S48" s="339">
        <f>기초자료!H42</f>
        <v>0</v>
      </c>
      <c r="T48" s="340">
        <f>기초자료!I42</f>
        <v>0</v>
      </c>
    </row>
    <row r="49" spans="1:20" x14ac:dyDescent="0.15">
      <c r="A49" s="332"/>
      <c r="B49" s="332"/>
      <c r="C49" s="357">
        <f>기초자료!H43</f>
        <v>0</v>
      </c>
      <c r="D49" s="357">
        <f>기초자료!I43</f>
        <v>0</v>
      </c>
      <c r="E49" s="332"/>
      <c r="F49" s="357" t="str">
        <f t="shared" si="0"/>
        <v/>
      </c>
      <c r="G49" s="358">
        <f>기초자료!J43</f>
        <v>0</v>
      </c>
      <c r="H49" s="359" t="str">
        <f>IFERROR(VLOOKUP(C49,기초자료!$H$4:$K$999,4,0)*12,"")</f>
        <v/>
      </c>
      <c r="I49" s="359">
        <f>IFERROR(IF(D49=0,0,SUM(기초자료!$C$23:$C$24)),)</f>
        <v>0</v>
      </c>
      <c r="J49" s="334"/>
      <c r="K49" s="360">
        <f t="shared" si="1"/>
        <v>0</v>
      </c>
      <c r="L49" s="329" t="str">
        <f t="shared" si="2"/>
        <v/>
      </c>
      <c r="S49" s="339">
        <f>기초자료!H43</f>
        <v>0</v>
      </c>
      <c r="T49" s="340">
        <f>기초자료!I43</f>
        <v>0</v>
      </c>
    </row>
    <row r="50" spans="1:20" x14ac:dyDescent="0.15">
      <c r="A50" s="332"/>
      <c r="B50" s="332"/>
      <c r="C50" s="357">
        <f>기초자료!H44</f>
        <v>0</v>
      </c>
      <c r="D50" s="357">
        <f>기초자료!I44</f>
        <v>0</v>
      </c>
      <c r="E50" s="332"/>
      <c r="F50" s="357" t="str">
        <f t="shared" si="0"/>
        <v/>
      </c>
      <c r="G50" s="358">
        <f>기초자료!J44</f>
        <v>0</v>
      </c>
      <c r="H50" s="359" t="str">
        <f>IFERROR(VLOOKUP(C50,기초자료!$H$4:$K$999,4,0)*12,"")</f>
        <v/>
      </c>
      <c r="I50" s="359">
        <f>IFERROR(IF(D50=0,0,SUM(기초자료!$C$23:$C$24)),)</f>
        <v>0</v>
      </c>
      <c r="J50" s="334"/>
      <c r="K50" s="360">
        <f t="shared" si="1"/>
        <v>0</v>
      </c>
      <c r="L50" s="329" t="str">
        <f t="shared" si="2"/>
        <v/>
      </c>
      <c r="S50" s="339">
        <f>기초자료!H44</f>
        <v>0</v>
      </c>
      <c r="T50" s="340">
        <f>기초자료!I44</f>
        <v>0</v>
      </c>
    </row>
    <row r="51" spans="1:20" x14ac:dyDescent="0.15">
      <c r="A51" s="332"/>
      <c r="B51" s="332"/>
      <c r="C51" s="357">
        <f>기초자료!H45</f>
        <v>0</v>
      </c>
      <c r="D51" s="357">
        <f>기초자료!I45</f>
        <v>0</v>
      </c>
      <c r="E51" s="332"/>
      <c r="F51" s="357" t="str">
        <f t="shared" si="0"/>
        <v/>
      </c>
      <c r="G51" s="358">
        <f>기초자료!J45</f>
        <v>0</v>
      </c>
      <c r="H51" s="359" t="str">
        <f>IFERROR(VLOOKUP(C51,기초자료!$H$4:$K$999,4,0)*12,"")</f>
        <v/>
      </c>
      <c r="I51" s="359">
        <f>IFERROR(IF(D51=0,0,SUM(기초자료!$C$23:$C$24)),)</f>
        <v>0</v>
      </c>
      <c r="J51" s="334"/>
      <c r="K51" s="360">
        <f t="shared" si="1"/>
        <v>0</v>
      </c>
      <c r="L51" s="329" t="str">
        <f t="shared" si="2"/>
        <v/>
      </c>
      <c r="S51" s="339">
        <f>기초자료!H45</f>
        <v>0</v>
      </c>
      <c r="T51" s="340">
        <f>기초자료!I45</f>
        <v>0</v>
      </c>
    </row>
    <row r="52" spans="1:20" x14ac:dyDescent="0.15">
      <c r="A52" s="332"/>
      <c r="B52" s="332"/>
      <c r="C52" s="357">
        <f>기초자료!H46</f>
        <v>0</v>
      </c>
      <c r="D52" s="357">
        <f>기초자료!I46</f>
        <v>0</v>
      </c>
      <c r="E52" s="332"/>
      <c r="F52" s="357" t="str">
        <f t="shared" si="0"/>
        <v/>
      </c>
      <c r="G52" s="358">
        <f>기초자료!J46</f>
        <v>0</v>
      </c>
      <c r="H52" s="359" t="str">
        <f>IFERROR(VLOOKUP(C52,기초자료!$H$4:$K$999,4,0)*12,"")</f>
        <v/>
      </c>
      <c r="I52" s="359">
        <f>IFERROR(IF(D52=0,0,SUM(기초자료!$C$23:$C$24)),)</f>
        <v>0</v>
      </c>
      <c r="J52" s="334"/>
      <c r="K52" s="360">
        <f t="shared" si="1"/>
        <v>0</v>
      </c>
      <c r="L52" s="329" t="str">
        <f t="shared" si="2"/>
        <v/>
      </c>
      <c r="S52" s="339">
        <f>기초자료!H46</f>
        <v>0</v>
      </c>
      <c r="T52" s="340">
        <f>기초자료!I46</f>
        <v>0</v>
      </c>
    </row>
    <row r="53" spans="1:20" x14ac:dyDescent="0.15">
      <c r="A53" s="332"/>
      <c r="B53" s="332"/>
      <c r="C53" s="357">
        <f>기초자료!H47</f>
        <v>0</v>
      </c>
      <c r="D53" s="357">
        <f>기초자료!I47</f>
        <v>0</v>
      </c>
      <c r="E53" s="332"/>
      <c r="F53" s="357" t="str">
        <f t="shared" si="0"/>
        <v/>
      </c>
      <c r="G53" s="358">
        <f>기초자료!J47</f>
        <v>0</v>
      </c>
      <c r="H53" s="359" t="str">
        <f>IFERROR(VLOOKUP(C53,기초자료!$H$4:$K$999,4,0)*12,"")</f>
        <v/>
      </c>
      <c r="I53" s="359">
        <f>IFERROR(IF(D53=0,0,SUM(기초자료!$C$23:$C$24)),)</f>
        <v>0</v>
      </c>
      <c r="J53" s="334"/>
      <c r="K53" s="360">
        <f t="shared" si="1"/>
        <v>0</v>
      </c>
      <c r="L53" s="329" t="str">
        <f t="shared" si="2"/>
        <v/>
      </c>
      <c r="S53" s="339">
        <f>기초자료!H47</f>
        <v>0</v>
      </c>
      <c r="T53" s="340">
        <f>기초자료!I47</f>
        <v>0</v>
      </c>
    </row>
    <row r="54" spans="1:20" x14ac:dyDescent="0.15">
      <c r="A54" s="332"/>
      <c r="B54" s="332"/>
      <c r="C54" s="357">
        <f>기초자료!H48</f>
        <v>0</v>
      </c>
      <c r="D54" s="357">
        <f>기초자료!I48</f>
        <v>0</v>
      </c>
      <c r="E54" s="332"/>
      <c r="F54" s="357" t="str">
        <f t="shared" si="0"/>
        <v/>
      </c>
      <c r="G54" s="358">
        <f>기초자료!J48</f>
        <v>0</v>
      </c>
      <c r="H54" s="359" t="str">
        <f>IFERROR(VLOOKUP(C54,기초자료!$H$4:$K$999,4,0)*12,"")</f>
        <v/>
      </c>
      <c r="I54" s="359">
        <f>IFERROR(IF(D54=0,0,SUM(기초자료!$C$23:$C$24)),)</f>
        <v>0</v>
      </c>
      <c r="J54" s="334"/>
      <c r="K54" s="360">
        <f t="shared" si="1"/>
        <v>0</v>
      </c>
      <c r="L54" s="329" t="str">
        <f t="shared" si="2"/>
        <v/>
      </c>
      <c r="S54" s="339">
        <f>기초자료!H48</f>
        <v>0</v>
      </c>
      <c r="T54" s="340">
        <f>기초자료!I48</f>
        <v>0</v>
      </c>
    </row>
    <row r="55" spans="1:20" x14ac:dyDescent="0.15">
      <c r="A55" s="332"/>
      <c r="B55" s="332"/>
      <c r="C55" s="357">
        <f>기초자료!H49</f>
        <v>0</v>
      </c>
      <c r="D55" s="357">
        <f>기초자료!I49</f>
        <v>0</v>
      </c>
      <c r="E55" s="332"/>
      <c r="F55" s="357" t="str">
        <f t="shared" si="0"/>
        <v/>
      </c>
      <c r="G55" s="358">
        <f>기초자료!J49</f>
        <v>0</v>
      </c>
      <c r="H55" s="359" t="str">
        <f>IFERROR(VLOOKUP(C55,기초자료!$H$4:$K$999,4,0)*12,"")</f>
        <v/>
      </c>
      <c r="I55" s="359">
        <f>IFERROR(IF(D55=0,0,SUM(기초자료!$C$23:$C$24)),)</f>
        <v>0</v>
      </c>
      <c r="J55" s="334"/>
      <c r="K55" s="360">
        <f t="shared" si="1"/>
        <v>0</v>
      </c>
      <c r="L55" s="329" t="str">
        <f t="shared" si="2"/>
        <v/>
      </c>
      <c r="S55" s="339">
        <f>기초자료!H49</f>
        <v>0</v>
      </c>
      <c r="T55" s="340">
        <f>기초자료!I49</f>
        <v>0</v>
      </c>
    </row>
    <row r="56" spans="1:20" x14ac:dyDescent="0.15">
      <c r="A56" s="332"/>
      <c r="B56" s="332"/>
      <c r="C56" s="357">
        <f>기초자료!H50</f>
        <v>0</v>
      </c>
      <c r="D56" s="357">
        <f>기초자료!I50</f>
        <v>0</v>
      </c>
      <c r="E56" s="332"/>
      <c r="F56" s="357" t="str">
        <f t="shared" si="0"/>
        <v/>
      </c>
      <c r="G56" s="358">
        <f>기초자료!J50</f>
        <v>0</v>
      </c>
      <c r="H56" s="359" t="str">
        <f>IFERROR(VLOOKUP(C56,기초자료!$H$4:$K$999,4,0)*12,"")</f>
        <v/>
      </c>
      <c r="I56" s="359">
        <f>IFERROR(IF(D56=0,0,SUM(기초자료!$C$23:$C$24)),)</f>
        <v>0</v>
      </c>
      <c r="J56" s="334"/>
      <c r="K56" s="360">
        <f t="shared" si="1"/>
        <v>0</v>
      </c>
      <c r="L56" s="329" t="str">
        <f t="shared" si="2"/>
        <v/>
      </c>
      <c r="S56" s="339">
        <f>기초자료!H50</f>
        <v>0</v>
      </c>
      <c r="T56" s="340">
        <f>기초자료!I50</f>
        <v>0</v>
      </c>
    </row>
    <row r="57" spans="1:20" x14ac:dyDescent="0.15">
      <c r="A57" s="332"/>
      <c r="B57" s="332"/>
      <c r="C57" s="357">
        <f>기초자료!H51</f>
        <v>0</v>
      </c>
      <c r="D57" s="357">
        <f>기초자료!I51</f>
        <v>0</v>
      </c>
      <c r="E57" s="332"/>
      <c r="F57" s="357" t="str">
        <f t="shared" si="0"/>
        <v/>
      </c>
      <c r="G57" s="358">
        <f>기초자료!J51</f>
        <v>0</v>
      </c>
      <c r="H57" s="359" t="str">
        <f>IFERROR(VLOOKUP(C57,기초자료!$H$4:$K$999,4,0)*12,"")</f>
        <v/>
      </c>
      <c r="I57" s="359">
        <f>IFERROR(IF(D57=0,0,SUM(기초자료!$C$23:$C$24)),)</f>
        <v>0</v>
      </c>
      <c r="J57" s="334"/>
      <c r="K57" s="360">
        <f t="shared" si="1"/>
        <v>0</v>
      </c>
      <c r="L57" s="329" t="str">
        <f t="shared" si="2"/>
        <v/>
      </c>
      <c r="S57" s="339">
        <f>기초자료!H51</f>
        <v>0</v>
      </c>
      <c r="T57" s="340">
        <f>기초자료!I51</f>
        <v>0</v>
      </c>
    </row>
    <row r="58" spans="1:20" x14ac:dyDescent="0.15">
      <c r="A58" s="332"/>
      <c r="B58" s="332"/>
      <c r="C58" s="357">
        <f>기초자료!H52</f>
        <v>0</v>
      </c>
      <c r="D58" s="357">
        <f>기초자료!I52</f>
        <v>0</v>
      </c>
      <c r="E58" s="332"/>
      <c r="F58" s="357" t="str">
        <f t="shared" si="0"/>
        <v/>
      </c>
      <c r="G58" s="358">
        <f>기초자료!J52</f>
        <v>0</v>
      </c>
      <c r="H58" s="359" t="str">
        <f>IFERROR(VLOOKUP(C58,기초자료!$H$4:$K$999,4,0)*12,"")</f>
        <v/>
      </c>
      <c r="I58" s="359">
        <f>IFERROR(IF(D58=0,0,SUM(기초자료!$C$23:$C$24)),)</f>
        <v>0</v>
      </c>
      <c r="J58" s="334"/>
      <c r="K58" s="360">
        <f t="shared" si="1"/>
        <v>0</v>
      </c>
      <c r="L58" s="329" t="str">
        <f t="shared" si="2"/>
        <v/>
      </c>
      <c r="S58" s="339">
        <f>기초자료!H52</f>
        <v>0</v>
      </c>
      <c r="T58" s="340">
        <f>기초자료!I52</f>
        <v>0</v>
      </c>
    </row>
    <row r="59" spans="1:20" x14ac:dyDescent="0.15">
      <c r="A59" s="332"/>
      <c r="B59" s="332"/>
      <c r="C59" s="357">
        <f>기초자료!H53</f>
        <v>0</v>
      </c>
      <c r="D59" s="357">
        <f>기초자료!I53</f>
        <v>0</v>
      </c>
      <c r="E59" s="332"/>
      <c r="F59" s="357" t="str">
        <f t="shared" si="0"/>
        <v/>
      </c>
      <c r="G59" s="358">
        <f>기초자료!J53</f>
        <v>0</v>
      </c>
      <c r="H59" s="359" t="str">
        <f>IFERROR(VLOOKUP(C59,기초자료!$H$4:$K$999,4,0)*12,"")</f>
        <v/>
      </c>
      <c r="I59" s="359">
        <f>IFERROR(IF(D59=0,0,SUM(기초자료!$C$23:$C$24)),)</f>
        <v>0</v>
      </c>
      <c r="J59" s="334"/>
      <c r="K59" s="360">
        <f t="shared" si="1"/>
        <v>0</v>
      </c>
      <c r="L59" s="329" t="str">
        <f t="shared" si="2"/>
        <v/>
      </c>
      <c r="S59" s="339">
        <f>기초자료!H53</f>
        <v>0</v>
      </c>
      <c r="T59" s="340">
        <f>기초자료!I53</f>
        <v>0</v>
      </c>
    </row>
    <row r="60" spans="1:20" x14ac:dyDescent="0.15">
      <c r="A60" s="332"/>
      <c r="B60" s="332"/>
      <c r="C60" s="357">
        <f>기초자료!H54</f>
        <v>0</v>
      </c>
      <c r="D60" s="357">
        <f>기초자료!I54</f>
        <v>0</v>
      </c>
      <c r="E60" s="332"/>
      <c r="F60" s="357" t="str">
        <f t="shared" si="0"/>
        <v/>
      </c>
      <c r="G60" s="358">
        <f>기초자료!J54</f>
        <v>0</v>
      </c>
      <c r="H60" s="359" t="str">
        <f>IFERROR(VLOOKUP(C60,기초자료!$H$4:$K$999,4,0)*12,"")</f>
        <v/>
      </c>
      <c r="I60" s="359">
        <f>IFERROR(IF(D60=0,0,SUM(기초자료!$C$23:$C$24)),)</f>
        <v>0</v>
      </c>
      <c r="J60" s="334"/>
      <c r="K60" s="360">
        <f t="shared" si="1"/>
        <v>0</v>
      </c>
      <c r="L60" s="329" t="str">
        <f t="shared" si="2"/>
        <v/>
      </c>
      <c r="S60" s="339">
        <f>기초자료!H54</f>
        <v>0</v>
      </c>
      <c r="T60" s="340">
        <f>기초자료!I54</f>
        <v>0</v>
      </c>
    </row>
    <row r="61" spans="1:20" x14ac:dyDescent="0.15">
      <c r="A61" s="332"/>
      <c r="B61" s="332"/>
      <c r="C61" s="357">
        <f>기초자료!H55</f>
        <v>0</v>
      </c>
      <c r="D61" s="357">
        <f>기초자료!I55</f>
        <v>0</v>
      </c>
      <c r="E61" s="332"/>
      <c r="F61" s="357" t="str">
        <f t="shared" si="0"/>
        <v/>
      </c>
      <c r="G61" s="358">
        <f>기초자료!J55</f>
        <v>0</v>
      </c>
      <c r="H61" s="359" t="str">
        <f>IFERROR(VLOOKUP(C61,기초자료!$H$4:$K$999,4,0)*12,"")</f>
        <v/>
      </c>
      <c r="I61" s="359">
        <f>IFERROR(IF(D61=0,0,SUM(기초자료!$C$23:$C$24)),)</f>
        <v>0</v>
      </c>
      <c r="J61" s="334"/>
      <c r="K61" s="360">
        <f t="shared" si="1"/>
        <v>0</v>
      </c>
      <c r="L61" s="329" t="str">
        <f t="shared" si="2"/>
        <v/>
      </c>
      <c r="S61" s="339">
        <f>기초자료!H55</f>
        <v>0</v>
      </c>
      <c r="T61" s="340">
        <f>기초자료!I55</f>
        <v>0</v>
      </c>
    </row>
    <row r="62" spans="1:20" x14ac:dyDescent="0.15">
      <c r="A62" s="332"/>
      <c r="B62" s="332"/>
      <c r="C62" s="357">
        <f>기초자료!H56</f>
        <v>0</v>
      </c>
      <c r="D62" s="357">
        <f>기초자료!I56</f>
        <v>0</v>
      </c>
      <c r="E62" s="332"/>
      <c r="F62" s="357" t="str">
        <f t="shared" si="0"/>
        <v/>
      </c>
      <c r="G62" s="358">
        <f>기초자료!J56</f>
        <v>0</v>
      </c>
      <c r="H62" s="359" t="str">
        <f>IFERROR(VLOOKUP(C62,기초자료!$H$4:$K$999,4,0)*12,"")</f>
        <v/>
      </c>
      <c r="I62" s="359">
        <f>IFERROR(IF(D62=0,0,SUM(기초자료!$C$23:$C$24)),)</f>
        <v>0</v>
      </c>
      <c r="J62" s="334"/>
      <c r="K62" s="360">
        <f t="shared" si="1"/>
        <v>0</v>
      </c>
      <c r="L62" s="329" t="str">
        <f t="shared" si="2"/>
        <v/>
      </c>
      <c r="S62" s="339">
        <f>기초자료!H56</f>
        <v>0</v>
      </c>
      <c r="T62" s="340">
        <f>기초자료!I56</f>
        <v>0</v>
      </c>
    </row>
    <row r="63" spans="1:20" x14ac:dyDescent="0.15">
      <c r="A63" s="332"/>
      <c r="B63" s="332"/>
      <c r="C63" s="357">
        <f>기초자료!H57</f>
        <v>0</v>
      </c>
      <c r="D63" s="357">
        <f>기초자료!I57</f>
        <v>0</v>
      </c>
      <c r="E63" s="332"/>
      <c r="F63" s="357" t="str">
        <f t="shared" si="0"/>
        <v/>
      </c>
      <c r="G63" s="358">
        <f>기초자료!J57</f>
        <v>0</v>
      </c>
      <c r="H63" s="359" t="str">
        <f>IFERROR(VLOOKUP(C63,기초자료!$H$4:$K$999,4,0)*12,"")</f>
        <v/>
      </c>
      <c r="I63" s="359">
        <f>IFERROR(IF(D63=0,0,SUM(기초자료!$C$23:$C$24)),)</f>
        <v>0</v>
      </c>
      <c r="J63" s="334"/>
      <c r="K63" s="360">
        <f t="shared" si="1"/>
        <v>0</v>
      </c>
      <c r="L63" s="329" t="str">
        <f t="shared" si="2"/>
        <v/>
      </c>
      <c r="S63" s="339">
        <f>기초자료!H57</f>
        <v>0</v>
      </c>
      <c r="T63" s="340">
        <f>기초자료!I57</f>
        <v>0</v>
      </c>
    </row>
    <row r="64" spans="1:20" x14ac:dyDescent="0.15">
      <c r="A64" s="332"/>
      <c r="B64" s="332"/>
      <c r="C64" s="357">
        <f>기초자료!H58</f>
        <v>0</v>
      </c>
      <c r="D64" s="357">
        <f>기초자료!I58</f>
        <v>0</v>
      </c>
      <c r="E64" s="332"/>
      <c r="F64" s="357" t="str">
        <f t="shared" si="0"/>
        <v/>
      </c>
      <c r="G64" s="358">
        <f>기초자료!J58</f>
        <v>0</v>
      </c>
      <c r="H64" s="359" t="str">
        <f>IFERROR(VLOOKUP(C64,기초자료!$H$4:$K$999,4,0)*12,"")</f>
        <v/>
      </c>
      <c r="I64" s="359">
        <f>IFERROR(IF(D64=0,0,SUM(기초자료!$C$23:$C$24)),)</f>
        <v>0</v>
      </c>
      <c r="J64" s="334"/>
      <c r="K64" s="360">
        <f t="shared" si="1"/>
        <v>0</v>
      </c>
      <c r="L64" s="329" t="str">
        <f t="shared" si="2"/>
        <v/>
      </c>
      <c r="S64" s="339">
        <f>기초자료!H58</f>
        <v>0</v>
      </c>
      <c r="T64" s="340">
        <f>기초자료!I58</f>
        <v>0</v>
      </c>
    </row>
    <row r="65" spans="1:20" x14ac:dyDescent="0.15">
      <c r="A65" s="332"/>
      <c r="B65" s="332"/>
      <c r="C65" s="357">
        <f>기초자료!H59</f>
        <v>0</v>
      </c>
      <c r="D65" s="357">
        <f>기초자료!I59</f>
        <v>0</v>
      </c>
      <c r="E65" s="332"/>
      <c r="F65" s="357" t="str">
        <f t="shared" si="0"/>
        <v/>
      </c>
      <c r="G65" s="358">
        <f>기초자료!J59</f>
        <v>0</v>
      </c>
      <c r="H65" s="359" t="str">
        <f>IFERROR(VLOOKUP(C65,기초자료!$H$4:$K$999,4,0)*12,"")</f>
        <v/>
      </c>
      <c r="I65" s="359">
        <f>IFERROR(IF(D65=0,0,SUM(기초자료!$C$23:$C$24)),)</f>
        <v>0</v>
      </c>
      <c r="J65" s="334"/>
      <c r="K65" s="360">
        <f t="shared" si="1"/>
        <v>0</v>
      </c>
      <c r="L65" s="329" t="str">
        <f t="shared" si="2"/>
        <v/>
      </c>
      <c r="S65" s="339">
        <f>기초자료!H59</f>
        <v>0</v>
      </c>
      <c r="T65" s="340">
        <f>기초자료!I59</f>
        <v>0</v>
      </c>
    </row>
    <row r="66" spans="1:20" x14ac:dyDescent="0.15">
      <c r="A66" s="332"/>
      <c r="B66" s="332"/>
      <c r="C66" s="357">
        <f>기초자료!H60</f>
        <v>0</v>
      </c>
      <c r="D66" s="357">
        <f>기초자료!I60</f>
        <v>0</v>
      </c>
      <c r="E66" s="332"/>
      <c r="F66" s="357" t="str">
        <f t="shared" si="0"/>
        <v/>
      </c>
      <c r="G66" s="358">
        <f>기초자료!J60</f>
        <v>0</v>
      </c>
      <c r="H66" s="359" t="str">
        <f>IFERROR(VLOOKUP(C66,기초자료!$H$4:$K$999,4,0)*12,"")</f>
        <v/>
      </c>
      <c r="I66" s="359">
        <f>IFERROR(IF(D66=0,0,SUM(기초자료!$C$23:$C$24)),)</f>
        <v>0</v>
      </c>
      <c r="J66" s="334"/>
      <c r="K66" s="360">
        <f t="shared" si="1"/>
        <v>0</v>
      </c>
      <c r="L66" s="329" t="str">
        <f t="shared" si="2"/>
        <v/>
      </c>
      <c r="S66" s="339">
        <f>기초자료!H60</f>
        <v>0</v>
      </c>
      <c r="T66" s="340">
        <f>기초자료!I60</f>
        <v>0</v>
      </c>
    </row>
    <row r="67" spans="1:20" x14ac:dyDescent="0.15">
      <c r="A67" s="332"/>
      <c r="B67" s="332"/>
      <c r="C67" s="357">
        <f>기초자료!H61</f>
        <v>0</v>
      </c>
      <c r="D67" s="357">
        <f>기초자료!I61</f>
        <v>0</v>
      </c>
      <c r="E67" s="332"/>
      <c r="F67" s="357" t="str">
        <f t="shared" si="0"/>
        <v/>
      </c>
      <c r="G67" s="358">
        <f>기초자료!J61</f>
        <v>0</v>
      </c>
      <c r="H67" s="359" t="str">
        <f>IFERROR(VLOOKUP(C67,기초자료!$H$4:$K$999,4,0)*12,"")</f>
        <v/>
      </c>
      <c r="I67" s="359">
        <f>IFERROR(IF(D67=0,0,SUM(기초자료!$C$23:$C$24)),)</f>
        <v>0</v>
      </c>
      <c r="J67" s="334"/>
      <c r="K67" s="360">
        <f t="shared" si="1"/>
        <v>0</v>
      </c>
      <c r="L67" s="329" t="str">
        <f t="shared" si="2"/>
        <v/>
      </c>
      <c r="S67" s="339">
        <f>기초자료!H61</f>
        <v>0</v>
      </c>
      <c r="T67" s="340">
        <f>기초자료!I61</f>
        <v>0</v>
      </c>
    </row>
    <row r="68" spans="1:20" x14ac:dyDescent="0.15">
      <c r="A68" s="332"/>
      <c r="B68" s="332"/>
      <c r="C68" s="357">
        <f>기초자료!H62</f>
        <v>0</v>
      </c>
      <c r="D68" s="357">
        <f>기초자료!I62</f>
        <v>0</v>
      </c>
      <c r="E68" s="332"/>
      <c r="F68" s="357" t="str">
        <f t="shared" si="0"/>
        <v/>
      </c>
      <c r="G68" s="358">
        <f>기초자료!J62</f>
        <v>0</v>
      </c>
      <c r="H68" s="359" t="str">
        <f>IFERROR(VLOOKUP(C68,기초자료!$H$4:$K$999,4,0)*12,"")</f>
        <v/>
      </c>
      <c r="I68" s="359">
        <f>IFERROR(IF(D68=0,0,SUM(기초자료!$C$23:$C$24)),)</f>
        <v>0</v>
      </c>
      <c r="J68" s="334"/>
      <c r="K68" s="360">
        <f t="shared" si="1"/>
        <v>0</v>
      </c>
      <c r="L68" s="329" t="str">
        <f t="shared" si="2"/>
        <v/>
      </c>
      <c r="S68" s="339">
        <f>기초자료!H62</f>
        <v>0</v>
      </c>
      <c r="T68" s="340">
        <f>기초자료!I62</f>
        <v>0</v>
      </c>
    </row>
    <row r="69" spans="1:20" x14ac:dyDescent="0.15">
      <c r="A69" s="332"/>
      <c r="B69" s="332"/>
      <c r="C69" s="357">
        <f>기초자료!H63</f>
        <v>0</v>
      </c>
      <c r="D69" s="357">
        <f>기초자료!I63</f>
        <v>0</v>
      </c>
      <c r="E69" s="332"/>
      <c r="F69" s="357" t="str">
        <f t="shared" si="0"/>
        <v/>
      </c>
      <c r="G69" s="358">
        <f>기초자료!J63</f>
        <v>0</v>
      </c>
      <c r="H69" s="359" t="str">
        <f>IFERROR(VLOOKUP(C69,기초자료!$H$4:$K$999,4,0)*12,"")</f>
        <v/>
      </c>
      <c r="I69" s="359">
        <f>IFERROR(IF(D69=0,0,SUM(기초자료!$C$23:$C$24)),)</f>
        <v>0</v>
      </c>
      <c r="J69" s="334"/>
      <c r="K69" s="360">
        <f t="shared" si="1"/>
        <v>0</v>
      </c>
      <c r="L69" s="329" t="str">
        <f t="shared" si="2"/>
        <v/>
      </c>
      <c r="S69" s="339">
        <f>기초자료!H63</f>
        <v>0</v>
      </c>
      <c r="T69" s="340">
        <f>기초자료!I63</f>
        <v>0</v>
      </c>
    </row>
    <row r="70" spans="1:20" x14ac:dyDescent="0.15">
      <c r="A70" s="332"/>
      <c r="B70" s="332"/>
      <c r="C70" s="357">
        <f>기초자료!H64</f>
        <v>0</v>
      </c>
      <c r="D70" s="357">
        <f>기초자료!I64</f>
        <v>0</v>
      </c>
      <c r="E70" s="332"/>
      <c r="F70" s="357" t="str">
        <f t="shared" si="0"/>
        <v/>
      </c>
      <c r="G70" s="358">
        <f>기초자료!J64</f>
        <v>0</v>
      </c>
      <c r="H70" s="359" t="str">
        <f>IFERROR(VLOOKUP(C70,기초자료!$H$4:$K$999,4,0)*12,"")</f>
        <v/>
      </c>
      <c r="I70" s="359">
        <f>IFERROR(IF(D70=0,0,SUM(기초자료!$C$23:$C$24)),)</f>
        <v>0</v>
      </c>
      <c r="J70" s="334"/>
      <c r="K70" s="360">
        <f t="shared" si="1"/>
        <v>0</v>
      </c>
      <c r="L70" s="329" t="str">
        <f t="shared" si="2"/>
        <v/>
      </c>
      <c r="S70" s="339">
        <f>기초자료!H64</f>
        <v>0</v>
      </c>
      <c r="T70" s="340">
        <f>기초자료!I64</f>
        <v>0</v>
      </c>
    </row>
    <row r="71" spans="1:20" x14ac:dyDescent="0.15">
      <c r="A71" s="332"/>
      <c r="B71" s="332"/>
      <c r="C71" s="357">
        <f>기초자료!H65</f>
        <v>0</v>
      </c>
      <c r="D71" s="357">
        <f>기초자료!I65</f>
        <v>0</v>
      </c>
      <c r="E71" s="332"/>
      <c r="F71" s="357" t="str">
        <f t="shared" si="0"/>
        <v/>
      </c>
      <c r="G71" s="358">
        <f>기초자료!J65</f>
        <v>0</v>
      </c>
      <c r="H71" s="359" t="str">
        <f>IFERROR(VLOOKUP(C71,기초자료!$H$4:$K$999,4,0)*12,"")</f>
        <v/>
      </c>
      <c r="I71" s="359">
        <f>IFERROR(IF(D71=0,0,SUM(기초자료!$C$23:$C$24)),)</f>
        <v>0</v>
      </c>
      <c r="J71" s="334"/>
      <c r="K71" s="360">
        <f t="shared" si="1"/>
        <v>0</v>
      </c>
      <c r="L71" s="329" t="str">
        <f t="shared" si="2"/>
        <v/>
      </c>
      <c r="S71" s="339">
        <f>기초자료!H65</f>
        <v>0</v>
      </c>
      <c r="T71" s="340">
        <f>기초자료!I65</f>
        <v>0</v>
      </c>
    </row>
    <row r="72" spans="1:20" x14ac:dyDescent="0.15">
      <c r="A72" s="332"/>
      <c r="B72" s="332"/>
      <c r="C72" s="357">
        <f>기초자료!H66</f>
        <v>0</v>
      </c>
      <c r="D72" s="357">
        <f>기초자료!I66</f>
        <v>0</v>
      </c>
      <c r="E72" s="332"/>
      <c r="F72" s="357" t="str">
        <f t="shared" si="0"/>
        <v/>
      </c>
      <c r="G72" s="358">
        <f>기초자료!J66</f>
        <v>0</v>
      </c>
      <c r="H72" s="359" t="str">
        <f>IFERROR(VLOOKUP(C72,기초자료!$H$4:$K$999,4,0)*12,"")</f>
        <v/>
      </c>
      <c r="I72" s="359">
        <f>IFERROR(IF(D72=0,0,SUM(기초자료!$C$23:$C$24)),)</f>
        <v>0</v>
      </c>
      <c r="J72" s="334"/>
      <c r="K72" s="360">
        <f t="shared" si="1"/>
        <v>0</v>
      </c>
      <c r="L72" s="329" t="str">
        <f t="shared" si="2"/>
        <v/>
      </c>
      <c r="S72" s="339">
        <f>기초자료!H66</f>
        <v>0</v>
      </c>
      <c r="T72" s="340">
        <f>기초자료!I66</f>
        <v>0</v>
      </c>
    </row>
    <row r="73" spans="1:20" x14ac:dyDescent="0.15">
      <c r="A73" s="332"/>
      <c r="B73" s="332"/>
      <c r="C73" s="357">
        <f>기초자료!H67</f>
        <v>0</v>
      </c>
      <c r="D73" s="357">
        <f>기초자료!I67</f>
        <v>0</v>
      </c>
      <c r="E73" s="332"/>
      <c r="F73" s="357" t="str">
        <f t="shared" si="0"/>
        <v/>
      </c>
      <c r="G73" s="358">
        <f>기초자료!J67</f>
        <v>0</v>
      </c>
      <c r="H73" s="359" t="str">
        <f>IFERROR(VLOOKUP(C73,기초자료!$H$4:$K$999,4,0)*12,"")</f>
        <v/>
      </c>
      <c r="I73" s="359">
        <f>IFERROR(IF(D73=0,0,SUM(기초자료!$C$23:$C$24)),)</f>
        <v>0</v>
      </c>
      <c r="J73" s="334"/>
      <c r="K73" s="360">
        <f t="shared" si="1"/>
        <v>0</v>
      </c>
      <c r="L73" s="329" t="str">
        <f t="shared" si="2"/>
        <v/>
      </c>
      <c r="S73" s="339">
        <f>기초자료!H67</f>
        <v>0</v>
      </c>
      <c r="T73" s="340">
        <f>기초자료!I67</f>
        <v>0</v>
      </c>
    </row>
    <row r="74" spans="1:20" x14ac:dyDescent="0.15">
      <c r="A74" s="332"/>
      <c r="B74" s="332"/>
      <c r="C74" s="357">
        <f>기초자료!H68</f>
        <v>0</v>
      </c>
      <c r="D74" s="357">
        <f>기초자료!I68</f>
        <v>0</v>
      </c>
      <c r="E74" s="332"/>
      <c r="F74" s="357" t="str">
        <f t="shared" si="0"/>
        <v/>
      </c>
      <c r="G74" s="358">
        <f>기초자료!J68</f>
        <v>0</v>
      </c>
      <c r="H74" s="359" t="str">
        <f>IFERROR(VLOOKUP(C74,기초자료!$H$4:$K$999,4,0)*12,"")</f>
        <v/>
      </c>
      <c r="I74" s="359">
        <f>IFERROR(IF(D74=0,0,SUM(기초자료!$C$23:$C$24)),)</f>
        <v>0</v>
      </c>
      <c r="J74" s="334"/>
      <c r="K74" s="360">
        <f t="shared" si="1"/>
        <v>0</v>
      </c>
      <c r="L74" s="329" t="str">
        <f t="shared" si="2"/>
        <v/>
      </c>
      <c r="S74" s="339">
        <f>기초자료!H68</f>
        <v>0</v>
      </c>
      <c r="T74" s="340">
        <f>기초자료!I68</f>
        <v>0</v>
      </c>
    </row>
    <row r="75" spans="1:20" x14ac:dyDescent="0.15">
      <c r="A75" s="332"/>
      <c r="B75" s="332"/>
      <c r="C75" s="357">
        <f>기초자료!H69</f>
        <v>0</v>
      </c>
      <c r="D75" s="357">
        <f>기초자료!I69</f>
        <v>0</v>
      </c>
      <c r="E75" s="332"/>
      <c r="F75" s="357" t="str">
        <f t="shared" ref="F75:F137" si="3">IFERROR(VLOOKUP(D75,$O$10:$P$25,2,),"")</f>
        <v/>
      </c>
      <c r="G75" s="358">
        <f>기초자료!J69</f>
        <v>0</v>
      </c>
      <c r="H75" s="359" t="str">
        <f>IFERROR(VLOOKUP(C75,기초자료!$H$4:$K$999,4,0)*12,"")</f>
        <v/>
      </c>
      <c r="I75" s="359">
        <f>IFERROR(IF(D75=0,0,SUM(기초자료!$C$23:$C$24)),)</f>
        <v>0</v>
      </c>
      <c r="J75" s="334"/>
      <c r="K75" s="360">
        <f t="shared" ref="K75:K137" si="4">IFERROR(IF(D75=$O$17,0,ROUNDDOWN(H75/12,0)),)</f>
        <v>0</v>
      </c>
      <c r="L75" s="329" t="str">
        <f t="shared" ref="L75:L137" si="5">IFERROR(ROUNDDOWN((H75+I75)*3.495%,-1)+ROUNDDOWN((H75+I75)*4.5%,-1)+ROUNDDOWN((H75+I75)*1.15%,-1)+ROUNDDOWN((H75+I75)*0.85%,-1)+ROUNDDOWN((H75+I75)*3.495%*12.27%,-1),"")</f>
        <v/>
      </c>
      <c r="S75" s="339">
        <f>기초자료!H69</f>
        <v>0</v>
      </c>
      <c r="T75" s="340">
        <f>기초자료!I69</f>
        <v>0</v>
      </c>
    </row>
    <row r="76" spans="1:20" x14ac:dyDescent="0.15">
      <c r="A76" s="332"/>
      <c r="B76" s="332"/>
      <c r="C76" s="357">
        <f>기초자료!H70</f>
        <v>0</v>
      </c>
      <c r="D76" s="357">
        <f>기초자료!I70</f>
        <v>0</v>
      </c>
      <c r="E76" s="332"/>
      <c r="F76" s="357" t="str">
        <f t="shared" si="3"/>
        <v/>
      </c>
      <c r="G76" s="358">
        <f>기초자료!J70</f>
        <v>0</v>
      </c>
      <c r="H76" s="359" t="str">
        <f>IFERROR(VLOOKUP(C76,기초자료!$H$4:$K$999,4,0)*12,"")</f>
        <v/>
      </c>
      <c r="I76" s="359">
        <f>IFERROR(IF(D76=0,0,SUM(기초자료!$C$23:$C$24)),)</f>
        <v>0</v>
      </c>
      <c r="J76" s="334"/>
      <c r="K76" s="360">
        <f t="shared" si="4"/>
        <v>0</v>
      </c>
      <c r="L76" s="329" t="str">
        <f t="shared" si="5"/>
        <v/>
      </c>
      <c r="S76" s="339">
        <f>기초자료!H70</f>
        <v>0</v>
      </c>
      <c r="T76" s="340">
        <f>기초자료!I70</f>
        <v>0</v>
      </c>
    </row>
    <row r="77" spans="1:20" x14ac:dyDescent="0.15">
      <c r="A77" s="332"/>
      <c r="B77" s="332"/>
      <c r="C77" s="357">
        <f>기초자료!H71</f>
        <v>0</v>
      </c>
      <c r="D77" s="357">
        <f>기초자료!I71</f>
        <v>0</v>
      </c>
      <c r="E77" s="332"/>
      <c r="F77" s="357" t="str">
        <f t="shared" si="3"/>
        <v/>
      </c>
      <c r="G77" s="358">
        <f>기초자료!J71</f>
        <v>0</v>
      </c>
      <c r="H77" s="359" t="str">
        <f>IFERROR(VLOOKUP(C77,기초자료!$H$4:$K$999,4,0)*12,"")</f>
        <v/>
      </c>
      <c r="I77" s="359">
        <f>IFERROR(IF(D77=0,0,SUM(기초자료!$C$23:$C$24)),)</f>
        <v>0</v>
      </c>
      <c r="J77" s="334"/>
      <c r="K77" s="360">
        <f t="shared" si="4"/>
        <v>0</v>
      </c>
      <c r="L77" s="329" t="str">
        <f t="shared" si="5"/>
        <v/>
      </c>
      <c r="S77" s="339">
        <f>기초자료!H71</f>
        <v>0</v>
      </c>
      <c r="T77" s="340">
        <f>기초자료!I71</f>
        <v>0</v>
      </c>
    </row>
    <row r="78" spans="1:20" x14ac:dyDescent="0.15">
      <c r="A78" s="332"/>
      <c r="B78" s="332"/>
      <c r="C78" s="357">
        <f>기초자료!H72</f>
        <v>0</v>
      </c>
      <c r="D78" s="357">
        <f>기초자료!I72</f>
        <v>0</v>
      </c>
      <c r="E78" s="332"/>
      <c r="F78" s="357" t="str">
        <f t="shared" si="3"/>
        <v/>
      </c>
      <c r="G78" s="358">
        <f>기초자료!J72</f>
        <v>0</v>
      </c>
      <c r="H78" s="359" t="str">
        <f>IFERROR(VLOOKUP(C78,기초자료!$H$4:$K$999,4,0)*12,"")</f>
        <v/>
      </c>
      <c r="I78" s="359">
        <f>IFERROR(IF(D78=0,0,SUM(기초자료!$C$23:$C$24)),)</f>
        <v>0</v>
      </c>
      <c r="J78" s="334"/>
      <c r="K78" s="360">
        <f t="shared" si="4"/>
        <v>0</v>
      </c>
      <c r="L78" s="329" t="str">
        <f t="shared" si="5"/>
        <v/>
      </c>
      <c r="S78" s="339">
        <f>기초자료!H72</f>
        <v>0</v>
      </c>
      <c r="T78" s="340">
        <f>기초자료!I72</f>
        <v>0</v>
      </c>
    </row>
    <row r="79" spans="1:20" x14ac:dyDescent="0.15">
      <c r="A79" s="332"/>
      <c r="B79" s="332"/>
      <c r="C79" s="357">
        <f>기초자료!H73</f>
        <v>0</v>
      </c>
      <c r="D79" s="357">
        <f>기초자료!I73</f>
        <v>0</v>
      </c>
      <c r="E79" s="332"/>
      <c r="F79" s="357" t="str">
        <f t="shared" si="3"/>
        <v/>
      </c>
      <c r="G79" s="358">
        <f>기초자료!J73</f>
        <v>0</v>
      </c>
      <c r="H79" s="359" t="str">
        <f>IFERROR(VLOOKUP(C79,기초자료!$H$4:$K$999,4,0)*12,"")</f>
        <v/>
      </c>
      <c r="I79" s="359">
        <f>IFERROR(IF(D79=0,0,SUM(기초자료!$C$23:$C$24)),)</f>
        <v>0</v>
      </c>
      <c r="J79" s="334"/>
      <c r="K79" s="360">
        <f t="shared" si="4"/>
        <v>0</v>
      </c>
      <c r="L79" s="329" t="str">
        <f t="shared" si="5"/>
        <v/>
      </c>
      <c r="S79" s="339">
        <f>기초자료!H73</f>
        <v>0</v>
      </c>
      <c r="T79" s="340">
        <f>기초자료!I73</f>
        <v>0</v>
      </c>
    </row>
    <row r="80" spans="1:20" x14ac:dyDescent="0.15">
      <c r="A80" s="332"/>
      <c r="B80" s="332"/>
      <c r="C80" s="357">
        <f>기초자료!H74</f>
        <v>0</v>
      </c>
      <c r="D80" s="357">
        <f>기초자료!I74</f>
        <v>0</v>
      </c>
      <c r="E80" s="332"/>
      <c r="F80" s="357" t="str">
        <f t="shared" si="3"/>
        <v/>
      </c>
      <c r="G80" s="358">
        <f>기초자료!J74</f>
        <v>0</v>
      </c>
      <c r="H80" s="359" t="str">
        <f>IFERROR(VLOOKUP(C80,기초자료!$H$4:$K$999,4,0)*12,"")</f>
        <v/>
      </c>
      <c r="I80" s="359">
        <f>IFERROR(IF(D80=0,0,SUM(기초자료!$C$23:$C$24)),)</f>
        <v>0</v>
      </c>
      <c r="J80" s="334"/>
      <c r="K80" s="360">
        <f t="shared" si="4"/>
        <v>0</v>
      </c>
      <c r="L80" s="329" t="str">
        <f t="shared" si="5"/>
        <v/>
      </c>
      <c r="S80" s="339">
        <f>기초자료!H74</f>
        <v>0</v>
      </c>
      <c r="T80" s="340">
        <f>기초자료!I74</f>
        <v>0</v>
      </c>
    </row>
    <row r="81" spans="1:20" x14ac:dyDescent="0.15">
      <c r="A81" s="332"/>
      <c r="B81" s="332"/>
      <c r="C81" s="357">
        <f>기초자료!H75</f>
        <v>0</v>
      </c>
      <c r="D81" s="357">
        <f>기초자료!I75</f>
        <v>0</v>
      </c>
      <c r="E81" s="332"/>
      <c r="F81" s="357" t="str">
        <f t="shared" si="3"/>
        <v/>
      </c>
      <c r="G81" s="358">
        <f>기초자료!J75</f>
        <v>0</v>
      </c>
      <c r="H81" s="359" t="str">
        <f>IFERROR(VLOOKUP(C81,기초자료!$H$4:$K$999,4,0)*12,"")</f>
        <v/>
      </c>
      <c r="I81" s="359">
        <f>IFERROR(IF(D81=0,0,SUM(기초자료!$C$23:$C$24)),)</f>
        <v>0</v>
      </c>
      <c r="J81" s="334"/>
      <c r="K81" s="360">
        <f t="shared" si="4"/>
        <v>0</v>
      </c>
      <c r="L81" s="329" t="str">
        <f t="shared" si="5"/>
        <v/>
      </c>
      <c r="S81" s="339">
        <f>기초자료!H75</f>
        <v>0</v>
      </c>
      <c r="T81" s="340">
        <f>기초자료!I75</f>
        <v>0</v>
      </c>
    </row>
    <row r="82" spans="1:20" x14ac:dyDescent="0.15">
      <c r="A82" s="332"/>
      <c r="B82" s="332"/>
      <c r="C82" s="357">
        <f>기초자료!H76</f>
        <v>0</v>
      </c>
      <c r="D82" s="357">
        <f>기초자료!I76</f>
        <v>0</v>
      </c>
      <c r="E82" s="332"/>
      <c r="F82" s="357" t="str">
        <f t="shared" si="3"/>
        <v/>
      </c>
      <c r="G82" s="358">
        <f>기초자료!J76</f>
        <v>0</v>
      </c>
      <c r="H82" s="359" t="str">
        <f>IFERROR(VLOOKUP(C82,기초자료!$H$4:$K$999,4,0)*12,"")</f>
        <v/>
      </c>
      <c r="I82" s="359">
        <f>IFERROR(IF(D82=0,0,SUM(기초자료!$C$23:$C$24)),)</f>
        <v>0</v>
      </c>
      <c r="J82" s="334"/>
      <c r="K82" s="360">
        <f t="shared" si="4"/>
        <v>0</v>
      </c>
      <c r="L82" s="329" t="str">
        <f t="shared" si="5"/>
        <v/>
      </c>
      <c r="S82" s="339">
        <f>기초자료!H76</f>
        <v>0</v>
      </c>
      <c r="T82" s="340">
        <f>기초자료!I76</f>
        <v>0</v>
      </c>
    </row>
    <row r="83" spans="1:20" x14ac:dyDescent="0.15">
      <c r="A83" s="332"/>
      <c r="B83" s="332"/>
      <c r="C83" s="357">
        <f>기초자료!H77</f>
        <v>0</v>
      </c>
      <c r="D83" s="357">
        <f>기초자료!I77</f>
        <v>0</v>
      </c>
      <c r="E83" s="332"/>
      <c r="F83" s="357" t="str">
        <f t="shared" si="3"/>
        <v/>
      </c>
      <c r="G83" s="358">
        <f>기초자료!J77</f>
        <v>0</v>
      </c>
      <c r="H83" s="359" t="str">
        <f>IFERROR(VLOOKUP(C83,기초자료!$H$4:$K$999,4,0)*12,"")</f>
        <v/>
      </c>
      <c r="I83" s="359">
        <f>IFERROR(IF(D83=0,0,SUM(기초자료!$C$23:$C$24)),)</f>
        <v>0</v>
      </c>
      <c r="J83" s="334"/>
      <c r="K83" s="360">
        <f t="shared" si="4"/>
        <v>0</v>
      </c>
      <c r="L83" s="329" t="str">
        <f t="shared" si="5"/>
        <v/>
      </c>
      <c r="S83" s="339">
        <f>기초자료!H77</f>
        <v>0</v>
      </c>
      <c r="T83" s="340">
        <f>기초자료!I77</f>
        <v>0</v>
      </c>
    </row>
    <row r="84" spans="1:20" x14ac:dyDescent="0.15">
      <c r="A84" s="332"/>
      <c r="B84" s="332"/>
      <c r="C84" s="357">
        <f>기초자료!H78</f>
        <v>0</v>
      </c>
      <c r="D84" s="357">
        <f>기초자료!I78</f>
        <v>0</v>
      </c>
      <c r="E84" s="332"/>
      <c r="F84" s="357" t="str">
        <f t="shared" si="3"/>
        <v/>
      </c>
      <c r="G84" s="358">
        <f>기초자료!J78</f>
        <v>0</v>
      </c>
      <c r="H84" s="359" t="str">
        <f>IFERROR(VLOOKUP(C84,기초자료!$H$4:$K$999,4,0)*12,"")</f>
        <v/>
      </c>
      <c r="I84" s="359">
        <f>IFERROR(IF(D84=0,0,SUM(기초자료!$C$23:$C$24)),)</f>
        <v>0</v>
      </c>
      <c r="J84" s="334"/>
      <c r="K84" s="360">
        <f t="shared" si="4"/>
        <v>0</v>
      </c>
      <c r="L84" s="329" t="str">
        <f t="shared" si="5"/>
        <v/>
      </c>
      <c r="S84" s="339">
        <f>기초자료!H78</f>
        <v>0</v>
      </c>
      <c r="T84" s="340">
        <f>기초자료!I78</f>
        <v>0</v>
      </c>
    </row>
    <row r="85" spans="1:20" x14ac:dyDescent="0.15">
      <c r="A85" s="332"/>
      <c r="B85" s="332"/>
      <c r="C85" s="357">
        <f>기초자료!H79</f>
        <v>0</v>
      </c>
      <c r="D85" s="357">
        <f>기초자료!I79</f>
        <v>0</v>
      </c>
      <c r="E85" s="332"/>
      <c r="F85" s="357" t="str">
        <f t="shared" si="3"/>
        <v/>
      </c>
      <c r="G85" s="358">
        <f>기초자료!J79</f>
        <v>0</v>
      </c>
      <c r="H85" s="359" t="str">
        <f>IFERROR(VLOOKUP(C85,기초자료!$H$4:$K$999,4,0)*12,"")</f>
        <v/>
      </c>
      <c r="I85" s="359">
        <f>IFERROR(IF(D85=0,0,SUM(기초자료!$C$23:$C$24)),)</f>
        <v>0</v>
      </c>
      <c r="J85" s="334"/>
      <c r="K85" s="360">
        <f t="shared" si="4"/>
        <v>0</v>
      </c>
      <c r="L85" s="329" t="str">
        <f t="shared" si="5"/>
        <v/>
      </c>
      <c r="S85" s="339">
        <f>기초자료!H79</f>
        <v>0</v>
      </c>
      <c r="T85" s="340">
        <f>기초자료!I79</f>
        <v>0</v>
      </c>
    </row>
    <row r="86" spans="1:20" x14ac:dyDescent="0.15">
      <c r="A86" s="332"/>
      <c r="B86" s="332"/>
      <c r="C86" s="357">
        <f>기초자료!H80</f>
        <v>0</v>
      </c>
      <c r="D86" s="357">
        <f>기초자료!I80</f>
        <v>0</v>
      </c>
      <c r="E86" s="332"/>
      <c r="F86" s="357" t="str">
        <f t="shared" si="3"/>
        <v/>
      </c>
      <c r="G86" s="358">
        <f>기초자료!J80</f>
        <v>0</v>
      </c>
      <c r="H86" s="359" t="str">
        <f>IFERROR(VLOOKUP(C86,기초자료!$H$4:$K$999,4,0)*12,"")</f>
        <v/>
      </c>
      <c r="I86" s="359">
        <f>IFERROR(IF(D86=0,0,SUM(기초자료!$C$23:$C$24)),)</f>
        <v>0</v>
      </c>
      <c r="J86" s="334"/>
      <c r="K86" s="360">
        <f t="shared" si="4"/>
        <v>0</v>
      </c>
      <c r="L86" s="329" t="str">
        <f t="shared" si="5"/>
        <v/>
      </c>
      <c r="S86" s="339">
        <f>기초자료!H80</f>
        <v>0</v>
      </c>
      <c r="T86" s="340">
        <f>기초자료!I80</f>
        <v>0</v>
      </c>
    </row>
    <row r="87" spans="1:20" x14ac:dyDescent="0.15">
      <c r="A87" s="332"/>
      <c r="B87" s="332"/>
      <c r="C87" s="357">
        <f>기초자료!H81</f>
        <v>0</v>
      </c>
      <c r="D87" s="357">
        <f>기초자료!I81</f>
        <v>0</v>
      </c>
      <c r="E87" s="332"/>
      <c r="F87" s="357" t="str">
        <f t="shared" si="3"/>
        <v/>
      </c>
      <c r="G87" s="358">
        <f>기초자료!J81</f>
        <v>0</v>
      </c>
      <c r="H87" s="359" t="str">
        <f>IFERROR(VLOOKUP(C87,기초자료!$H$4:$K$999,4,0)*12,"")</f>
        <v/>
      </c>
      <c r="I87" s="359">
        <f>IFERROR(IF(D87=0,0,SUM(기초자료!$C$23:$C$24)),)</f>
        <v>0</v>
      </c>
      <c r="J87" s="334"/>
      <c r="K87" s="360">
        <f t="shared" si="4"/>
        <v>0</v>
      </c>
      <c r="L87" s="329" t="str">
        <f t="shared" si="5"/>
        <v/>
      </c>
      <c r="S87" s="339">
        <f>기초자료!H81</f>
        <v>0</v>
      </c>
      <c r="T87" s="340">
        <f>기초자료!I81</f>
        <v>0</v>
      </c>
    </row>
    <row r="88" spans="1:20" x14ac:dyDescent="0.15">
      <c r="A88" s="332"/>
      <c r="B88" s="332"/>
      <c r="C88" s="357">
        <f>기초자료!H82</f>
        <v>0</v>
      </c>
      <c r="D88" s="357">
        <f>기초자료!I82</f>
        <v>0</v>
      </c>
      <c r="E88" s="332"/>
      <c r="F88" s="357" t="str">
        <f t="shared" si="3"/>
        <v/>
      </c>
      <c r="G88" s="358">
        <f>기초자료!J82</f>
        <v>0</v>
      </c>
      <c r="H88" s="359" t="str">
        <f>IFERROR(VLOOKUP(C88,기초자료!$H$4:$K$999,4,0)*12,"")</f>
        <v/>
      </c>
      <c r="I88" s="359">
        <f>IFERROR(IF(D88=0,0,SUM(기초자료!$C$23:$C$24)),)</f>
        <v>0</v>
      </c>
      <c r="J88" s="334"/>
      <c r="K88" s="360">
        <f t="shared" si="4"/>
        <v>0</v>
      </c>
      <c r="L88" s="329" t="str">
        <f t="shared" si="5"/>
        <v/>
      </c>
      <c r="S88" s="339">
        <f>기초자료!H82</f>
        <v>0</v>
      </c>
      <c r="T88" s="340">
        <f>기초자료!I82</f>
        <v>0</v>
      </c>
    </row>
    <row r="89" spans="1:20" x14ac:dyDescent="0.15">
      <c r="A89" s="332"/>
      <c r="B89" s="332"/>
      <c r="C89" s="357">
        <f>기초자료!H83</f>
        <v>0</v>
      </c>
      <c r="D89" s="357">
        <f>기초자료!I83</f>
        <v>0</v>
      </c>
      <c r="E89" s="332"/>
      <c r="F89" s="357" t="str">
        <f t="shared" si="3"/>
        <v/>
      </c>
      <c r="G89" s="358">
        <f>기초자료!J83</f>
        <v>0</v>
      </c>
      <c r="H89" s="359" t="str">
        <f>IFERROR(VLOOKUP(C89,기초자료!$H$4:$K$999,4,0)*12,"")</f>
        <v/>
      </c>
      <c r="I89" s="359">
        <f>IFERROR(IF(D89=0,0,SUM(기초자료!$C$23:$C$24)),)</f>
        <v>0</v>
      </c>
      <c r="J89" s="334"/>
      <c r="K89" s="360">
        <f t="shared" si="4"/>
        <v>0</v>
      </c>
      <c r="L89" s="329" t="str">
        <f t="shared" si="5"/>
        <v/>
      </c>
      <c r="S89" s="339">
        <f>기초자료!H83</f>
        <v>0</v>
      </c>
      <c r="T89" s="340">
        <f>기초자료!I83</f>
        <v>0</v>
      </c>
    </row>
    <row r="90" spans="1:20" x14ac:dyDescent="0.15">
      <c r="A90" s="332"/>
      <c r="B90" s="332"/>
      <c r="C90" s="357">
        <f>기초자료!H84</f>
        <v>0</v>
      </c>
      <c r="D90" s="357">
        <f>기초자료!I84</f>
        <v>0</v>
      </c>
      <c r="E90" s="332"/>
      <c r="F90" s="357" t="str">
        <f t="shared" si="3"/>
        <v/>
      </c>
      <c r="G90" s="358">
        <f>기초자료!J84</f>
        <v>0</v>
      </c>
      <c r="H90" s="359" t="str">
        <f>IFERROR(VLOOKUP(C90,기초자료!$H$4:$K$999,4,0)*12,"")</f>
        <v/>
      </c>
      <c r="I90" s="359">
        <f>IFERROR(IF(D90=0,0,SUM(기초자료!$C$23:$C$24)),)</f>
        <v>0</v>
      </c>
      <c r="J90" s="334"/>
      <c r="K90" s="360">
        <f t="shared" si="4"/>
        <v>0</v>
      </c>
      <c r="L90" s="329" t="str">
        <f t="shared" si="5"/>
        <v/>
      </c>
      <c r="S90" s="339">
        <f>기초자료!H84</f>
        <v>0</v>
      </c>
      <c r="T90" s="340">
        <f>기초자료!I84</f>
        <v>0</v>
      </c>
    </row>
    <row r="91" spans="1:20" x14ac:dyDescent="0.15">
      <c r="A91" s="332"/>
      <c r="B91" s="332"/>
      <c r="C91" s="357">
        <f>기초자료!H85</f>
        <v>0</v>
      </c>
      <c r="D91" s="357">
        <f>기초자료!I85</f>
        <v>0</v>
      </c>
      <c r="E91" s="332"/>
      <c r="F91" s="357" t="str">
        <f t="shared" si="3"/>
        <v/>
      </c>
      <c r="G91" s="358">
        <f>기초자료!J85</f>
        <v>0</v>
      </c>
      <c r="H91" s="359" t="str">
        <f>IFERROR(VLOOKUP(C91,기초자료!$H$4:$K$999,4,0)*12,"")</f>
        <v/>
      </c>
      <c r="I91" s="359">
        <f>IFERROR(IF(D91=0,0,SUM(기초자료!$C$23:$C$24)),)</f>
        <v>0</v>
      </c>
      <c r="J91" s="334"/>
      <c r="K91" s="360">
        <f t="shared" si="4"/>
        <v>0</v>
      </c>
      <c r="L91" s="329" t="str">
        <f t="shared" si="5"/>
        <v/>
      </c>
      <c r="S91" s="339">
        <f>기초자료!H85</f>
        <v>0</v>
      </c>
      <c r="T91" s="340">
        <f>기초자료!I85</f>
        <v>0</v>
      </c>
    </row>
    <row r="92" spans="1:20" x14ac:dyDescent="0.15">
      <c r="A92" s="332"/>
      <c r="B92" s="332"/>
      <c r="C92" s="357">
        <f>기초자료!H86</f>
        <v>0</v>
      </c>
      <c r="D92" s="357">
        <f>기초자료!I86</f>
        <v>0</v>
      </c>
      <c r="E92" s="332"/>
      <c r="F92" s="357" t="str">
        <f t="shared" si="3"/>
        <v/>
      </c>
      <c r="G92" s="358">
        <f>기초자료!J86</f>
        <v>0</v>
      </c>
      <c r="H92" s="359" t="str">
        <f>IFERROR(VLOOKUP(C92,기초자료!$H$4:$K$999,4,0)*12,"")</f>
        <v/>
      </c>
      <c r="I92" s="359">
        <f>IFERROR(IF(D92=0,0,SUM(기초자료!$C$23:$C$24)),)</f>
        <v>0</v>
      </c>
      <c r="J92" s="334"/>
      <c r="K92" s="360">
        <f t="shared" si="4"/>
        <v>0</v>
      </c>
      <c r="L92" s="329" t="str">
        <f t="shared" si="5"/>
        <v/>
      </c>
      <c r="S92" s="339">
        <f>기초자료!H86</f>
        <v>0</v>
      </c>
      <c r="T92" s="340">
        <f>기초자료!I86</f>
        <v>0</v>
      </c>
    </row>
    <row r="93" spans="1:20" x14ac:dyDescent="0.15">
      <c r="A93" s="332"/>
      <c r="B93" s="332"/>
      <c r="C93" s="357">
        <f>기초자료!H87</f>
        <v>0</v>
      </c>
      <c r="D93" s="357">
        <f>기초자료!I87</f>
        <v>0</v>
      </c>
      <c r="E93" s="332"/>
      <c r="F93" s="357" t="str">
        <f t="shared" si="3"/>
        <v/>
      </c>
      <c r="G93" s="358">
        <f>기초자료!J87</f>
        <v>0</v>
      </c>
      <c r="H93" s="359" t="str">
        <f>IFERROR(VLOOKUP(C93,기초자료!$H$4:$K$999,4,0)*12,"")</f>
        <v/>
      </c>
      <c r="I93" s="359">
        <f>IFERROR(IF(D93=0,0,SUM(기초자료!$C$23:$C$24)),)</f>
        <v>0</v>
      </c>
      <c r="J93" s="334"/>
      <c r="K93" s="360">
        <f t="shared" si="4"/>
        <v>0</v>
      </c>
      <c r="L93" s="329" t="str">
        <f t="shared" si="5"/>
        <v/>
      </c>
      <c r="S93" s="339">
        <f>기초자료!H87</f>
        <v>0</v>
      </c>
      <c r="T93" s="340">
        <f>기초자료!I87</f>
        <v>0</v>
      </c>
    </row>
    <row r="94" spans="1:20" x14ac:dyDescent="0.15">
      <c r="A94" s="332"/>
      <c r="B94" s="332"/>
      <c r="C94" s="357">
        <f>기초자료!H88</f>
        <v>0</v>
      </c>
      <c r="D94" s="357">
        <f>기초자료!I88</f>
        <v>0</v>
      </c>
      <c r="E94" s="332"/>
      <c r="F94" s="357" t="str">
        <f t="shared" si="3"/>
        <v/>
      </c>
      <c r="G94" s="358">
        <f>기초자료!J88</f>
        <v>0</v>
      </c>
      <c r="H94" s="359" t="str">
        <f>IFERROR(VLOOKUP(C94,기초자료!$H$4:$K$999,4,0)*12,"")</f>
        <v/>
      </c>
      <c r="I94" s="359">
        <f>IFERROR(IF(D94=0,0,SUM(기초자료!$C$23:$C$24)),)</f>
        <v>0</v>
      </c>
      <c r="J94" s="334"/>
      <c r="K94" s="360">
        <f t="shared" si="4"/>
        <v>0</v>
      </c>
      <c r="L94" s="329" t="str">
        <f t="shared" si="5"/>
        <v/>
      </c>
      <c r="S94" s="339">
        <f>기초자료!H88</f>
        <v>0</v>
      </c>
      <c r="T94" s="340">
        <f>기초자료!I88</f>
        <v>0</v>
      </c>
    </row>
    <row r="95" spans="1:20" x14ac:dyDescent="0.15">
      <c r="A95" s="332"/>
      <c r="B95" s="332"/>
      <c r="C95" s="357">
        <f>기초자료!H89</f>
        <v>0</v>
      </c>
      <c r="D95" s="357">
        <f>기초자료!I89</f>
        <v>0</v>
      </c>
      <c r="E95" s="332"/>
      <c r="F95" s="357" t="str">
        <f t="shared" si="3"/>
        <v/>
      </c>
      <c r="G95" s="358">
        <f>기초자료!J89</f>
        <v>0</v>
      </c>
      <c r="H95" s="359" t="str">
        <f>IFERROR(VLOOKUP(C95,기초자료!$H$4:$K$999,4,0)*12,"")</f>
        <v/>
      </c>
      <c r="I95" s="359">
        <f>IFERROR(IF(D95=0,0,SUM(기초자료!$C$23:$C$24)),)</f>
        <v>0</v>
      </c>
      <c r="J95" s="334"/>
      <c r="K95" s="360">
        <f t="shared" si="4"/>
        <v>0</v>
      </c>
      <c r="L95" s="329" t="str">
        <f t="shared" si="5"/>
        <v/>
      </c>
      <c r="S95" s="339">
        <f>기초자료!H89</f>
        <v>0</v>
      </c>
      <c r="T95" s="340">
        <f>기초자료!I89</f>
        <v>0</v>
      </c>
    </row>
    <row r="96" spans="1:20" x14ac:dyDescent="0.15">
      <c r="A96" s="332"/>
      <c r="B96" s="332"/>
      <c r="C96" s="357">
        <f>기초자료!H90</f>
        <v>0</v>
      </c>
      <c r="D96" s="357">
        <f>기초자료!I90</f>
        <v>0</v>
      </c>
      <c r="E96" s="332"/>
      <c r="F96" s="357" t="str">
        <f t="shared" si="3"/>
        <v/>
      </c>
      <c r="G96" s="358">
        <f>기초자료!J90</f>
        <v>0</v>
      </c>
      <c r="H96" s="359" t="str">
        <f>IFERROR(VLOOKUP(C96,기초자료!$H$4:$K$999,4,0)*12,"")</f>
        <v/>
      </c>
      <c r="I96" s="359">
        <f>IFERROR(IF(D96=0,0,SUM(기초자료!$C$23:$C$24)),)</f>
        <v>0</v>
      </c>
      <c r="J96" s="334"/>
      <c r="K96" s="360">
        <f t="shared" si="4"/>
        <v>0</v>
      </c>
      <c r="L96" s="329" t="str">
        <f t="shared" si="5"/>
        <v/>
      </c>
      <c r="S96" s="339">
        <f>기초자료!H90</f>
        <v>0</v>
      </c>
      <c r="T96" s="340">
        <f>기초자료!I90</f>
        <v>0</v>
      </c>
    </row>
    <row r="97" spans="1:20" x14ac:dyDescent="0.15">
      <c r="A97" s="332"/>
      <c r="B97" s="332"/>
      <c r="C97" s="357">
        <f>기초자료!H91</f>
        <v>0</v>
      </c>
      <c r="D97" s="357">
        <f>기초자료!I91</f>
        <v>0</v>
      </c>
      <c r="E97" s="332"/>
      <c r="F97" s="357" t="str">
        <f t="shared" si="3"/>
        <v/>
      </c>
      <c r="G97" s="358">
        <f>기초자료!J91</f>
        <v>0</v>
      </c>
      <c r="H97" s="359" t="str">
        <f>IFERROR(VLOOKUP(C97,기초자료!$H$4:$K$999,4,0)*12,"")</f>
        <v/>
      </c>
      <c r="I97" s="359">
        <f>IFERROR(IF(D97=0,0,SUM(기초자료!$C$23:$C$24)),)</f>
        <v>0</v>
      </c>
      <c r="J97" s="334"/>
      <c r="K97" s="360">
        <f t="shared" si="4"/>
        <v>0</v>
      </c>
      <c r="L97" s="329" t="str">
        <f t="shared" si="5"/>
        <v/>
      </c>
      <c r="S97" s="339">
        <f>기초자료!H91</f>
        <v>0</v>
      </c>
      <c r="T97" s="340">
        <f>기초자료!I91</f>
        <v>0</v>
      </c>
    </row>
    <row r="98" spans="1:20" x14ac:dyDescent="0.15">
      <c r="A98" s="332"/>
      <c r="B98" s="332"/>
      <c r="C98" s="357">
        <f>기초자료!H92</f>
        <v>0</v>
      </c>
      <c r="D98" s="357">
        <f>기초자료!I92</f>
        <v>0</v>
      </c>
      <c r="E98" s="332"/>
      <c r="F98" s="357" t="str">
        <f t="shared" si="3"/>
        <v/>
      </c>
      <c r="G98" s="358">
        <f>기초자료!J92</f>
        <v>0</v>
      </c>
      <c r="H98" s="359" t="str">
        <f>IFERROR(VLOOKUP(C98,기초자료!$H$4:$K$999,4,0)*12,"")</f>
        <v/>
      </c>
      <c r="I98" s="359">
        <f>IFERROR(IF(D98=0,0,SUM(기초자료!$C$23:$C$24)),)</f>
        <v>0</v>
      </c>
      <c r="J98" s="334"/>
      <c r="K98" s="360">
        <f t="shared" si="4"/>
        <v>0</v>
      </c>
      <c r="L98" s="329" t="str">
        <f t="shared" si="5"/>
        <v/>
      </c>
      <c r="S98" s="339">
        <f>기초자료!H92</f>
        <v>0</v>
      </c>
      <c r="T98" s="340">
        <f>기초자료!I92</f>
        <v>0</v>
      </c>
    </row>
    <row r="99" spans="1:20" x14ac:dyDescent="0.15">
      <c r="A99" s="332"/>
      <c r="B99" s="332"/>
      <c r="C99" s="357">
        <f>기초자료!H93</f>
        <v>0</v>
      </c>
      <c r="D99" s="357">
        <f>기초자료!I93</f>
        <v>0</v>
      </c>
      <c r="E99" s="332"/>
      <c r="F99" s="357" t="str">
        <f t="shared" si="3"/>
        <v/>
      </c>
      <c r="G99" s="358">
        <f>기초자료!J93</f>
        <v>0</v>
      </c>
      <c r="H99" s="359" t="str">
        <f>IFERROR(VLOOKUP(C99,기초자료!$H$4:$K$999,4,0)*12,"")</f>
        <v/>
      </c>
      <c r="I99" s="359">
        <f>IFERROR(IF(D99=0,0,SUM(기초자료!$C$23:$C$24)),)</f>
        <v>0</v>
      </c>
      <c r="J99" s="334"/>
      <c r="K99" s="360">
        <f t="shared" si="4"/>
        <v>0</v>
      </c>
      <c r="L99" s="329" t="str">
        <f t="shared" si="5"/>
        <v/>
      </c>
      <c r="S99" s="339">
        <f>기초자료!H93</f>
        <v>0</v>
      </c>
      <c r="T99" s="340">
        <f>기초자료!I93</f>
        <v>0</v>
      </c>
    </row>
    <row r="100" spans="1:20" x14ac:dyDescent="0.15">
      <c r="A100" s="332"/>
      <c r="B100" s="332"/>
      <c r="C100" s="357">
        <f>기초자료!H94</f>
        <v>0</v>
      </c>
      <c r="D100" s="357">
        <f>기초자료!I94</f>
        <v>0</v>
      </c>
      <c r="E100" s="332"/>
      <c r="F100" s="357" t="str">
        <f t="shared" si="3"/>
        <v/>
      </c>
      <c r="G100" s="358">
        <f>기초자료!J94</f>
        <v>0</v>
      </c>
      <c r="H100" s="359" t="str">
        <f>IFERROR(VLOOKUP(C100,기초자료!$H$4:$K$999,4,0)*12,"")</f>
        <v/>
      </c>
      <c r="I100" s="359">
        <f>IFERROR(IF(D100=0,0,SUM(기초자료!$C$23:$C$24)),)</f>
        <v>0</v>
      </c>
      <c r="J100" s="334"/>
      <c r="K100" s="360">
        <f t="shared" si="4"/>
        <v>0</v>
      </c>
      <c r="L100" s="329" t="str">
        <f t="shared" si="5"/>
        <v/>
      </c>
      <c r="S100" s="339">
        <f>기초자료!H94</f>
        <v>0</v>
      </c>
      <c r="T100" s="340">
        <f>기초자료!I94</f>
        <v>0</v>
      </c>
    </row>
    <row r="101" spans="1:20" x14ac:dyDescent="0.15">
      <c r="A101" s="332"/>
      <c r="B101" s="332"/>
      <c r="C101" s="357">
        <f>기초자료!H95</f>
        <v>0</v>
      </c>
      <c r="D101" s="357">
        <f>기초자료!I95</f>
        <v>0</v>
      </c>
      <c r="E101" s="332"/>
      <c r="F101" s="357" t="str">
        <f t="shared" si="3"/>
        <v/>
      </c>
      <c r="G101" s="358">
        <f>기초자료!J95</f>
        <v>0</v>
      </c>
      <c r="H101" s="359" t="str">
        <f>IFERROR(VLOOKUP(C101,기초자료!$H$4:$K$999,4,0)*12,"")</f>
        <v/>
      </c>
      <c r="I101" s="359">
        <f>IFERROR(IF(D101=0,0,SUM(기초자료!$C$23:$C$24)),)</f>
        <v>0</v>
      </c>
      <c r="J101" s="334"/>
      <c r="K101" s="360">
        <f t="shared" si="4"/>
        <v>0</v>
      </c>
      <c r="L101" s="329" t="str">
        <f t="shared" si="5"/>
        <v/>
      </c>
      <c r="S101" s="339">
        <f>기초자료!H95</f>
        <v>0</v>
      </c>
      <c r="T101" s="340">
        <f>기초자료!I95</f>
        <v>0</v>
      </c>
    </row>
    <row r="102" spans="1:20" x14ac:dyDescent="0.15">
      <c r="A102" s="332"/>
      <c r="B102" s="332"/>
      <c r="C102" s="357">
        <f>기초자료!H96</f>
        <v>0</v>
      </c>
      <c r="D102" s="357">
        <f>기초자료!I96</f>
        <v>0</v>
      </c>
      <c r="E102" s="332"/>
      <c r="F102" s="357" t="str">
        <f t="shared" si="3"/>
        <v/>
      </c>
      <c r="G102" s="358">
        <f>기초자료!J96</f>
        <v>0</v>
      </c>
      <c r="H102" s="359" t="str">
        <f>IFERROR(VLOOKUP(C102,기초자료!$H$4:$K$999,4,0)*12,"")</f>
        <v/>
      </c>
      <c r="I102" s="359">
        <f>IFERROR(IF(D102=0,0,SUM(기초자료!$C$23:$C$24)),)</f>
        <v>0</v>
      </c>
      <c r="J102" s="334"/>
      <c r="K102" s="360">
        <f t="shared" si="4"/>
        <v>0</v>
      </c>
      <c r="L102" s="329" t="str">
        <f t="shared" si="5"/>
        <v/>
      </c>
      <c r="S102" s="339">
        <f>기초자료!H96</f>
        <v>0</v>
      </c>
      <c r="T102" s="340">
        <f>기초자료!I96</f>
        <v>0</v>
      </c>
    </row>
    <row r="103" spans="1:20" x14ac:dyDescent="0.15">
      <c r="A103" s="332"/>
      <c r="B103" s="332"/>
      <c r="C103" s="357">
        <f>기초자료!H97</f>
        <v>0</v>
      </c>
      <c r="D103" s="357">
        <f>기초자료!I97</f>
        <v>0</v>
      </c>
      <c r="E103" s="332"/>
      <c r="F103" s="357" t="str">
        <f t="shared" si="3"/>
        <v/>
      </c>
      <c r="G103" s="358">
        <f>기초자료!J97</f>
        <v>0</v>
      </c>
      <c r="H103" s="359" t="str">
        <f>IFERROR(VLOOKUP(C103,기초자료!$H$4:$K$999,4,0)*12,"")</f>
        <v/>
      </c>
      <c r="I103" s="359">
        <f>IFERROR(IF(D103=0,0,SUM(기초자료!$C$23:$C$24)),)</f>
        <v>0</v>
      </c>
      <c r="J103" s="334"/>
      <c r="K103" s="360">
        <f t="shared" si="4"/>
        <v>0</v>
      </c>
      <c r="L103" s="329" t="str">
        <f t="shared" si="5"/>
        <v/>
      </c>
      <c r="S103" s="339">
        <f>기초자료!H97</f>
        <v>0</v>
      </c>
      <c r="T103" s="340">
        <f>기초자료!I97</f>
        <v>0</v>
      </c>
    </row>
    <row r="104" spans="1:20" x14ac:dyDescent="0.15">
      <c r="A104" s="332"/>
      <c r="B104" s="332"/>
      <c r="C104" s="357">
        <f>기초자료!H98</f>
        <v>0</v>
      </c>
      <c r="D104" s="357">
        <f>기초자료!I98</f>
        <v>0</v>
      </c>
      <c r="E104" s="332"/>
      <c r="F104" s="357" t="str">
        <f t="shared" si="3"/>
        <v/>
      </c>
      <c r="G104" s="358">
        <f>기초자료!J98</f>
        <v>0</v>
      </c>
      <c r="H104" s="359" t="str">
        <f>IFERROR(VLOOKUP(C104,기초자료!$H$4:$K$999,4,0)*12,"")</f>
        <v/>
      </c>
      <c r="I104" s="359">
        <f>IFERROR(IF(D104=0,0,SUM(기초자료!$C$23:$C$24)),)</f>
        <v>0</v>
      </c>
      <c r="J104" s="334"/>
      <c r="K104" s="360">
        <f t="shared" si="4"/>
        <v>0</v>
      </c>
      <c r="L104" s="329" t="str">
        <f t="shared" si="5"/>
        <v/>
      </c>
      <c r="S104" s="339">
        <f>기초자료!H98</f>
        <v>0</v>
      </c>
      <c r="T104" s="340">
        <f>기초자료!I98</f>
        <v>0</v>
      </c>
    </row>
    <row r="105" spans="1:20" x14ac:dyDescent="0.15">
      <c r="A105" s="332"/>
      <c r="B105" s="332"/>
      <c r="C105" s="357">
        <f>기초자료!H99</f>
        <v>0</v>
      </c>
      <c r="D105" s="357">
        <f>기초자료!I99</f>
        <v>0</v>
      </c>
      <c r="E105" s="332"/>
      <c r="F105" s="357" t="str">
        <f t="shared" si="3"/>
        <v/>
      </c>
      <c r="G105" s="358">
        <f>기초자료!J99</f>
        <v>0</v>
      </c>
      <c r="H105" s="359" t="str">
        <f>IFERROR(VLOOKUP(C105,기초자료!$H$4:$K$999,4,0)*12,"")</f>
        <v/>
      </c>
      <c r="I105" s="359">
        <f>IFERROR(IF(D105=0,0,SUM(기초자료!$C$23:$C$24)),)</f>
        <v>0</v>
      </c>
      <c r="J105" s="334"/>
      <c r="K105" s="360">
        <f t="shared" si="4"/>
        <v>0</v>
      </c>
      <c r="L105" s="329" t="str">
        <f t="shared" si="5"/>
        <v/>
      </c>
      <c r="S105" s="339">
        <f>기초자료!H99</f>
        <v>0</v>
      </c>
      <c r="T105" s="340">
        <f>기초자료!I99</f>
        <v>0</v>
      </c>
    </row>
    <row r="106" spans="1:20" x14ac:dyDescent="0.15">
      <c r="A106" s="332"/>
      <c r="B106" s="332"/>
      <c r="C106" s="357">
        <f>기초자료!H100</f>
        <v>0</v>
      </c>
      <c r="D106" s="357">
        <f>기초자료!I100</f>
        <v>0</v>
      </c>
      <c r="E106" s="332"/>
      <c r="F106" s="357" t="str">
        <f t="shared" si="3"/>
        <v/>
      </c>
      <c r="G106" s="358">
        <f>기초자료!J100</f>
        <v>0</v>
      </c>
      <c r="H106" s="359" t="str">
        <f>IFERROR(VLOOKUP(C106,기초자료!$H$4:$K$999,4,0)*12,"")</f>
        <v/>
      </c>
      <c r="I106" s="359">
        <f>IFERROR(IF(D106=0,0,SUM(기초자료!$C$23:$C$24)),)</f>
        <v>0</v>
      </c>
      <c r="J106" s="334"/>
      <c r="K106" s="360">
        <f t="shared" si="4"/>
        <v>0</v>
      </c>
      <c r="L106" s="329" t="str">
        <f t="shared" si="5"/>
        <v/>
      </c>
      <c r="S106" s="339">
        <f>기초자료!H100</f>
        <v>0</v>
      </c>
      <c r="T106" s="340">
        <f>기초자료!I100</f>
        <v>0</v>
      </c>
    </row>
    <row r="107" spans="1:20" x14ac:dyDescent="0.15">
      <c r="A107" s="332"/>
      <c r="B107" s="332"/>
      <c r="C107" s="357">
        <f>기초자료!H101</f>
        <v>0</v>
      </c>
      <c r="D107" s="357">
        <f>기초자료!I101</f>
        <v>0</v>
      </c>
      <c r="E107" s="332"/>
      <c r="F107" s="357" t="str">
        <f t="shared" si="3"/>
        <v/>
      </c>
      <c r="G107" s="358">
        <f>기초자료!J101</f>
        <v>0</v>
      </c>
      <c r="H107" s="359" t="str">
        <f>IFERROR(VLOOKUP(C107,기초자료!$H$4:$K$999,4,0)*12,"")</f>
        <v/>
      </c>
      <c r="I107" s="359">
        <f>IFERROR(IF(D107=0,0,SUM(기초자료!$C$23:$C$24)),)</f>
        <v>0</v>
      </c>
      <c r="J107" s="334"/>
      <c r="K107" s="360">
        <f t="shared" si="4"/>
        <v>0</v>
      </c>
      <c r="L107" s="329" t="str">
        <f t="shared" si="5"/>
        <v/>
      </c>
      <c r="S107" s="339">
        <f>기초자료!H101</f>
        <v>0</v>
      </c>
      <c r="T107" s="340">
        <f>기초자료!I101</f>
        <v>0</v>
      </c>
    </row>
    <row r="108" spans="1:20" x14ac:dyDescent="0.15">
      <c r="A108" s="332"/>
      <c r="B108" s="332"/>
      <c r="C108" s="357">
        <f>기초자료!H102</f>
        <v>0</v>
      </c>
      <c r="D108" s="357">
        <f>기초자료!I102</f>
        <v>0</v>
      </c>
      <c r="E108" s="332"/>
      <c r="F108" s="357" t="str">
        <f t="shared" si="3"/>
        <v/>
      </c>
      <c r="G108" s="358">
        <f>기초자료!J102</f>
        <v>0</v>
      </c>
      <c r="H108" s="359" t="str">
        <f>IFERROR(VLOOKUP(C108,기초자료!$H$4:$K$999,4,0)*12,"")</f>
        <v/>
      </c>
      <c r="I108" s="359">
        <f>IFERROR(IF(D108=0,0,SUM(기초자료!$C$23:$C$24)),)</f>
        <v>0</v>
      </c>
      <c r="J108" s="334"/>
      <c r="K108" s="360">
        <f t="shared" si="4"/>
        <v>0</v>
      </c>
      <c r="L108" s="329" t="str">
        <f t="shared" si="5"/>
        <v/>
      </c>
      <c r="S108" s="339">
        <f>기초자료!H102</f>
        <v>0</v>
      </c>
      <c r="T108" s="340">
        <f>기초자료!I102</f>
        <v>0</v>
      </c>
    </row>
    <row r="109" spans="1:20" x14ac:dyDescent="0.15">
      <c r="A109" s="332"/>
      <c r="B109" s="332"/>
      <c r="C109" s="357">
        <f>기초자료!H103</f>
        <v>0</v>
      </c>
      <c r="D109" s="357">
        <f>기초자료!I103</f>
        <v>0</v>
      </c>
      <c r="E109" s="332"/>
      <c r="F109" s="357" t="str">
        <f t="shared" si="3"/>
        <v/>
      </c>
      <c r="G109" s="358">
        <f>기초자료!J103</f>
        <v>0</v>
      </c>
      <c r="H109" s="359" t="str">
        <f>IFERROR(VLOOKUP(C109,기초자료!$H$4:$K$999,4,0)*12,"")</f>
        <v/>
      </c>
      <c r="I109" s="359">
        <f>IFERROR(IF(D109=0,0,SUM(기초자료!$C$23:$C$24)),)</f>
        <v>0</v>
      </c>
      <c r="J109" s="334"/>
      <c r="K109" s="360">
        <f t="shared" si="4"/>
        <v>0</v>
      </c>
      <c r="L109" s="329" t="str">
        <f t="shared" si="5"/>
        <v/>
      </c>
      <c r="S109" s="339">
        <f>기초자료!H103</f>
        <v>0</v>
      </c>
      <c r="T109" s="340">
        <f>기초자료!I103</f>
        <v>0</v>
      </c>
    </row>
    <row r="110" spans="1:20" x14ac:dyDescent="0.15">
      <c r="A110" s="332"/>
      <c r="B110" s="332"/>
      <c r="C110" s="357">
        <f>기초자료!H104</f>
        <v>0</v>
      </c>
      <c r="D110" s="357">
        <f>기초자료!I104</f>
        <v>0</v>
      </c>
      <c r="E110" s="332"/>
      <c r="F110" s="357" t="str">
        <f t="shared" si="3"/>
        <v/>
      </c>
      <c r="G110" s="358">
        <f>기초자료!J104</f>
        <v>0</v>
      </c>
      <c r="H110" s="359" t="str">
        <f>IFERROR(VLOOKUP(C110,기초자료!$H$4:$K$999,4,0)*12,"")</f>
        <v/>
      </c>
      <c r="I110" s="359">
        <f>IFERROR(IF(D110=0,0,SUM(기초자료!$C$23:$C$24)),)</f>
        <v>0</v>
      </c>
      <c r="J110" s="334"/>
      <c r="K110" s="360">
        <f t="shared" si="4"/>
        <v>0</v>
      </c>
      <c r="L110" s="329" t="str">
        <f t="shared" si="5"/>
        <v/>
      </c>
      <c r="S110" s="339">
        <f>기초자료!H104</f>
        <v>0</v>
      </c>
      <c r="T110" s="340">
        <f>기초자료!I104</f>
        <v>0</v>
      </c>
    </row>
    <row r="111" spans="1:20" x14ac:dyDescent="0.15">
      <c r="A111" s="332"/>
      <c r="B111" s="332"/>
      <c r="C111" s="357">
        <f>기초자료!H105</f>
        <v>0</v>
      </c>
      <c r="D111" s="357">
        <f>기초자료!I105</f>
        <v>0</v>
      </c>
      <c r="E111" s="332"/>
      <c r="F111" s="357" t="str">
        <f t="shared" si="3"/>
        <v/>
      </c>
      <c r="G111" s="358">
        <f>기초자료!J105</f>
        <v>0</v>
      </c>
      <c r="H111" s="359" t="str">
        <f>IFERROR(VLOOKUP(C111,기초자료!$H$4:$K$999,4,0)*12,"")</f>
        <v/>
      </c>
      <c r="I111" s="359">
        <f>IFERROR(IF(D111=0,0,SUM(기초자료!$C$23:$C$24)),)</f>
        <v>0</v>
      </c>
      <c r="J111" s="334"/>
      <c r="K111" s="360">
        <f t="shared" si="4"/>
        <v>0</v>
      </c>
      <c r="L111" s="329" t="str">
        <f t="shared" si="5"/>
        <v/>
      </c>
      <c r="S111" s="339">
        <f>기초자료!H105</f>
        <v>0</v>
      </c>
      <c r="T111" s="340">
        <f>기초자료!I105</f>
        <v>0</v>
      </c>
    </row>
    <row r="112" spans="1:20" x14ac:dyDescent="0.15">
      <c r="A112" s="332"/>
      <c r="B112" s="332"/>
      <c r="C112" s="357">
        <f>기초자료!H106</f>
        <v>0</v>
      </c>
      <c r="D112" s="357">
        <f>기초자료!I106</f>
        <v>0</v>
      </c>
      <c r="E112" s="332"/>
      <c r="F112" s="357" t="str">
        <f t="shared" si="3"/>
        <v/>
      </c>
      <c r="G112" s="358">
        <f>기초자료!J106</f>
        <v>0</v>
      </c>
      <c r="H112" s="359" t="str">
        <f>IFERROR(VLOOKUP(C112,기초자료!$H$4:$K$999,4,0)*12,"")</f>
        <v/>
      </c>
      <c r="I112" s="359">
        <f>IFERROR(IF(D112=0,0,SUM(기초자료!$C$23:$C$24)),)</f>
        <v>0</v>
      </c>
      <c r="J112" s="334"/>
      <c r="K112" s="360">
        <f t="shared" si="4"/>
        <v>0</v>
      </c>
      <c r="L112" s="329" t="str">
        <f t="shared" si="5"/>
        <v/>
      </c>
      <c r="S112" s="339">
        <f>기초자료!H106</f>
        <v>0</v>
      </c>
      <c r="T112" s="340">
        <f>기초자료!I106</f>
        <v>0</v>
      </c>
    </row>
    <row r="113" spans="1:20" x14ac:dyDescent="0.15">
      <c r="A113" s="332"/>
      <c r="B113" s="332"/>
      <c r="C113" s="357">
        <f>기초자료!H107</f>
        <v>0</v>
      </c>
      <c r="D113" s="357">
        <f>기초자료!I107</f>
        <v>0</v>
      </c>
      <c r="E113" s="332"/>
      <c r="F113" s="357" t="str">
        <f t="shared" si="3"/>
        <v/>
      </c>
      <c r="G113" s="358">
        <f>기초자료!J107</f>
        <v>0</v>
      </c>
      <c r="H113" s="359" t="str">
        <f>IFERROR(VLOOKUP(C113,기초자료!$H$4:$K$999,4,0)*12,"")</f>
        <v/>
      </c>
      <c r="I113" s="359">
        <f>IFERROR(IF(D113=0,0,SUM(기초자료!$C$23:$C$24)),)</f>
        <v>0</v>
      </c>
      <c r="J113" s="334"/>
      <c r="K113" s="360">
        <f t="shared" si="4"/>
        <v>0</v>
      </c>
      <c r="L113" s="329" t="str">
        <f t="shared" si="5"/>
        <v/>
      </c>
      <c r="S113" s="339">
        <f>기초자료!H107</f>
        <v>0</v>
      </c>
      <c r="T113" s="340">
        <f>기초자료!I107</f>
        <v>0</v>
      </c>
    </row>
    <row r="114" spans="1:20" x14ac:dyDescent="0.15">
      <c r="A114" s="332"/>
      <c r="B114" s="332"/>
      <c r="C114" s="357">
        <f>기초자료!H108</f>
        <v>0</v>
      </c>
      <c r="D114" s="357">
        <f>기초자료!I108</f>
        <v>0</v>
      </c>
      <c r="E114" s="332"/>
      <c r="F114" s="357" t="str">
        <f t="shared" si="3"/>
        <v/>
      </c>
      <c r="G114" s="358">
        <f>기초자료!J108</f>
        <v>0</v>
      </c>
      <c r="H114" s="359" t="str">
        <f>IFERROR(VLOOKUP(C114,기초자료!$H$4:$K$999,4,0)*12,"")</f>
        <v/>
      </c>
      <c r="I114" s="359">
        <f>IFERROR(IF(D114=0,0,SUM(기초자료!$C$23:$C$24)),)</f>
        <v>0</v>
      </c>
      <c r="J114" s="334"/>
      <c r="K114" s="360">
        <f t="shared" si="4"/>
        <v>0</v>
      </c>
      <c r="L114" s="329" t="str">
        <f t="shared" si="5"/>
        <v/>
      </c>
      <c r="S114" s="339">
        <f>기초자료!H108</f>
        <v>0</v>
      </c>
      <c r="T114" s="340">
        <f>기초자료!I108</f>
        <v>0</v>
      </c>
    </row>
    <row r="115" spans="1:20" x14ac:dyDescent="0.15">
      <c r="A115" s="332"/>
      <c r="B115" s="332"/>
      <c r="C115" s="357">
        <f>기초자료!H109</f>
        <v>0</v>
      </c>
      <c r="D115" s="357">
        <f>기초자료!I109</f>
        <v>0</v>
      </c>
      <c r="E115" s="332"/>
      <c r="F115" s="357" t="str">
        <f t="shared" si="3"/>
        <v/>
      </c>
      <c r="G115" s="358">
        <f>기초자료!J109</f>
        <v>0</v>
      </c>
      <c r="H115" s="359" t="str">
        <f>IFERROR(VLOOKUP(C115,기초자료!$H$4:$K$999,4,0)*12,"")</f>
        <v/>
      </c>
      <c r="I115" s="359">
        <f>IFERROR(IF(D115=0,0,SUM(기초자료!$C$23:$C$24)),)</f>
        <v>0</v>
      </c>
      <c r="J115" s="334"/>
      <c r="K115" s="360">
        <f t="shared" si="4"/>
        <v>0</v>
      </c>
      <c r="L115" s="329" t="str">
        <f t="shared" si="5"/>
        <v/>
      </c>
      <c r="S115" s="339">
        <f>기초자료!H109</f>
        <v>0</v>
      </c>
      <c r="T115" s="340">
        <f>기초자료!I109</f>
        <v>0</v>
      </c>
    </row>
    <row r="116" spans="1:20" x14ac:dyDescent="0.15">
      <c r="A116" s="332"/>
      <c r="B116" s="332"/>
      <c r="C116" s="357">
        <f>기초자료!H110</f>
        <v>0</v>
      </c>
      <c r="D116" s="357">
        <f>기초자료!I110</f>
        <v>0</v>
      </c>
      <c r="E116" s="332"/>
      <c r="F116" s="357" t="str">
        <f t="shared" si="3"/>
        <v/>
      </c>
      <c r="G116" s="358">
        <f>기초자료!J110</f>
        <v>0</v>
      </c>
      <c r="H116" s="359" t="str">
        <f>IFERROR(VLOOKUP(C116,기초자료!$H$4:$K$999,4,0)*12,"")</f>
        <v/>
      </c>
      <c r="I116" s="359">
        <f>IFERROR(IF(D116=0,0,SUM(기초자료!$C$23:$C$24)),)</f>
        <v>0</v>
      </c>
      <c r="J116" s="334"/>
      <c r="K116" s="360">
        <f t="shared" si="4"/>
        <v>0</v>
      </c>
      <c r="L116" s="329" t="str">
        <f t="shared" si="5"/>
        <v/>
      </c>
      <c r="S116" s="339">
        <f>기초자료!H110</f>
        <v>0</v>
      </c>
      <c r="T116" s="340">
        <f>기초자료!I110</f>
        <v>0</v>
      </c>
    </row>
    <row r="117" spans="1:20" x14ac:dyDescent="0.15">
      <c r="A117" s="332"/>
      <c r="B117" s="332"/>
      <c r="C117" s="357">
        <f>기초자료!H111</f>
        <v>0</v>
      </c>
      <c r="D117" s="357">
        <f>기초자료!I111</f>
        <v>0</v>
      </c>
      <c r="E117" s="332"/>
      <c r="F117" s="357" t="str">
        <f t="shared" si="3"/>
        <v/>
      </c>
      <c r="G117" s="358">
        <f>기초자료!J111</f>
        <v>0</v>
      </c>
      <c r="H117" s="359" t="str">
        <f>IFERROR(VLOOKUP(C117,기초자료!$H$4:$K$999,4,0)*12,"")</f>
        <v/>
      </c>
      <c r="I117" s="359">
        <f>IFERROR(IF(D117=0,0,SUM(기초자료!$C$23:$C$24)),)</f>
        <v>0</v>
      </c>
      <c r="J117" s="334"/>
      <c r="K117" s="360">
        <f t="shared" si="4"/>
        <v>0</v>
      </c>
      <c r="L117" s="329" t="str">
        <f t="shared" si="5"/>
        <v/>
      </c>
      <c r="S117" s="339">
        <f>기초자료!H111</f>
        <v>0</v>
      </c>
      <c r="T117" s="340">
        <f>기초자료!I111</f>
        <v>0</v>
      </c>
    </row>
    <row r="118" spans="1:20" x14ac:dyDescent="0.15">
      <c r="A118" s="332"/>
      <c r="B118" s="332"/>
      <c r="C118" s="357">
        <f>기초자료!H112</f>
        <v>0</v>
      </c>
      <c r="D118" s="357">
        <f>기초자료!I112</f>
        <v>0</v>
      </c>
      <c r="E118" s="332"/>
      <c r="F118" s="357" t="str">
        <f t="shared" si="3"/>
        <v/>
      </c>
      <c r="G118" s="358">
        <f>기초자료!J112</f>
        <v>0</v>
      </c>
      <c r="H118" s="359" t="str">
        <f>IFERROR(VLOOKUP(C118,기초자료!$H$4:$K$999,4,0)*12,"")</f>
        <v/>
      </c>
      <c r="I118" s="359">
        <f>IFERROR(IF(D118=0,0,SUM(기초자료!$C$23:$C$24)),)</f>
        <v>0</v>
      </c>
      <c r="J118" s="334"/>
      <c r="K118" s="360">
        <f t="shared" si="4"/>
        <v>0</v>
      </c>
      <c r="L118" s="329" t="str">
        <f t="shared" si="5"/>
        <v/>
      </c>
      <c r="S118" s="339">
        <f>기초자료!H112</f>
        <v>0</v>
      </c>
      <c r="T118" s="340">
        <f>기초자료!I112</f>
        <v>0</v>
      </c>
    </row>
    <row r="119" spans="1:20" x14ac:dyDescent="0.15">
      <c r="A119" s="332"/>
      <c r="B119" s="332"/>
      <c r="C119" s="357">
        <f>기초자료!H113</f>
        <v>0</v>
      </c>
      <c r="D119" s="357">
        <f>기초자료!I113</f>
        <v>0</v>
      </c>
      <c r="E119" s="332"/>
      <c r="F119" s="357" t="str">
        <f t="shared" si="3"/>
        <v/>
      </c>
      <c r="G119" s="358">
        <f>기초자료!J113</f>
        <v>0</v>
      </c>
      <c r="H119" s="359" t="str">
        <f>IFERROR(VLOOKUP(C119,기초자료!$H$4:$K$999,4,0)*12,"")</f>
        <v/>
      </c>
      <c r="I119" s="359">
        <f>IFERROR(IF(D119=0,0,SUM(기초자료!$C$23:$C$24)),)</f>
        <v>0</v>
      </c>
      <c r="J119" s="334"/>
      <c r="K119" s="360">
        <f t="shared" si="4"/>
        <v>0</v>
      </c>
      <c r="L119" s="329" t="str">
        <f t="shared" si="5"/>
        <v/>
      </c>
      <c r="S119" s="339">
        <f>기초자료!H113</f>
        <v>0</v>
      </c>
      <c r="T119" s="340">
        <f>기초자료!I113</f>
        <v>0</v>
      </c>
    </row>
    <row r="120" spans="1:20" x14ac:dyDescent="0.15">
      <c r="A120" s="332"/>
      <c r="B120" s="332"/>
      <c r="C120" s="357">
        <f>기초자료!H114</f>
        <v>0</v>
      </c>
      <c r="D120" s="357">
        <f>기초자료!I114</f>
        <v>0</v>
      </c>
      <c r="E120" s="332"/>
      <c r="F120" s="357" t="str">
        <f t="shared" si="3"/>
        <v/>
      </c>
      <c r="G120" s="358">
        <f>기초자료!J114</f>
        <v>0</v>
      </c>
      <c r="H120" s="359" t="str">
        <f>IFERROR(VLOOKUP(C120,기초자료!$H$4:$K$999,4,0)*12,"")</f>
        <v/>
      </c>
      <c r="I120" s="359">
        <f>IFERROR(IF(D120=0,0,SUM(기초자료!$C$23:$C$24)),)</f>
        <v>0</v>
      </c>
      <c r="J120" s="334"/>
      <c r="K120" s="360">
        <f t="shared" si="4"/>
        <v>0</v>
      </c>
      <c r="L120" s="329" t="str">
        <f t="shared" si="5"/>
        <v/>
      </c>
      <c r="S120" s="339">
        <f>기초자료!H114</f>
        <v>0</v>
      </c>
      <c r="T120" s="340">
        <f>기초자료!I114</f>
        <v>0</v>
      </c>
    </row>
    <row r="121" spans="1:20" x14ac:dyDescent="0.15">
      <c r="A121" s="332"/>
      <c r="B121" s="332"/>
      <c r="C121" s="357">
        <f>기초자료!H115</f>
        <v>0</v>
      </c>
      <c r="D121" s="357">
        <f>기초자료!I115</f>
        <v>0</v>
      </c>
      <c r="E121" s="332"/>
      <c r="F121" s="357" t="str">
        <f t="shared" si="3"/>
        <v/>
      </c>
      <c r="G121" s="358">
        <f>기초자료!J115</f>
        <v>0</v>
      </c>
      <c r="H121" s="359" t="str">
        <f>IFERROR(VLOOKUP(C121,기초자료!$H$4:$K$999,4,0)*12,"")</f>
        <v/>
      </c>
      <c r="I121" s="359">
        <f>IFERROR(IF(D121=0,0,SUM(기초자료!$C$23:$C$24)),)</f>
        <v>0</v>
      </c>
      <c r="J121" s="334"/>
      <c r="K121" s="360">
        <f t="shared" si="4"/>
        <v>0</v>
      </c>
      <c r="L121" s="329" t="str">
        <f t="shared" si="5"/>
        <v/>
      </c>
      <c r="S121" s="339">
        <f>기초자료!H115</f>
        <v>0</v>
      </c>
      <c r="T121" s="340">
        <f>기초자료!I115</f>
        <v>0</v>
      </c>
    </row>
    <row r="122" spans="1:20" x14ac:dyDescent="0.15">
      <c r="A122" s="332"/>
      <c r="B122" s="332"/>
      <c r="C122" s="357">
        <f>기초자료!H116</f>
        <v>0</v>
      </c>
      <c r="D122" s="357">
        <f>기초자료!I116</f>
        <v>0</v>
      </c>
      <c r="E122" s="332"/>
      <c r="F122" s="357" t="str">
        <f t="shared" si="3"/>
        <v/>
      </c>
      <c r="G122" s="358">
        <f>기초자료!J116</f>
        <v>0</v>
      </c>
      <c r="H122" s="359" t="str">
        <f>IFERROR(VLOOKUP(C122,기초자료!$H$4:$K$999,4,0)*12,"")</f>
        <v/>
      </c>
      <c r="I122" s="359">
        <f>IFERROR(IF(D122=0,0,SUM(기초자료!$C$23:$C$24)),)</f>
        <v>0</v>
      </c>
      <c r="J122" s="334"/>
      <c r="K122" s="360">
        <f t="shared" si="4"/>
        <v>0</v>
      </c>
      <c r="L122" s="329" t="str">
        <f t="shared" si="5"/>
        <v/>
      </c>
      <c r="S122" s="339">
        <f>기초자료!H116</f>
        <v>0</v>
      </c>
      <c r="T122" s="340">
        <f>기초자료!I116</f>
        <v>0</v>
      </c>
    </row>
    <row r="123" spans="1:20" x14ac:dyDescent="0.15">
      <c r="A123" s="332"/>
      <c r="B123" s="332"/>
      <c r="C123" s="357">
        <f>기초자료!H117</f>
        <v>0</v>
      </c>
      <c r="D123" s="357">
        <f>기초자료!I117</f>
        <v>0</v>
      </c>
      <c r="E123" s="332"/>
      <c r="F123" s="357" t="str">
        <f t="shared" si="3"/>
        <v/>
      </c>
      <c r="G123" s="358">
        <f>기초자료!J117</f>
        <v>0</v>
      </c>
      <c r="H123" s="359" t="str">
        <f>IFERROR(VLOOKUP(C123,기초자료!$H$4:$K$999,4,0)*12,"")</f>
        <v/>
      </c>
      <c r="I123" s="359">
        <f>IFERROR(IF(D123=0,0,SUM(기초자료!$C$23:$C$24)),)</f>
        <v>0</v>
      </c>
      <c r="J123" s="334"/>
      <c r="K123" s="360">
        <f t="shared" si="4"/>
        <v>0</v>
      </c>
      <c r="L123" s="329" t="str">
        <f t="shared" si="5"/>
        <v/>
      </c>
      <c r="S123" s="339">
        <f>기초자료!H117</f>
        <v>0</v>
      </c>
      <c r="T123" s="340">
        <f>기초자료!I117</f>
        <v>0</v>
      </c>
    </row>
    <row r="124" spans="1:20" x14ac:dyDescent="0.15">
      <c r="A124" s="332"/>
      <c r="B124" s="332"/>
      <c r="C124" s="357">
        <f>기초자료!H118</f>
        <v>0</v>
      </c>
      <c r="D124" s="357">
        <f>기초자료!I118</f>
        <v>0</v>
      </c>
      <c r="E124" s="332"/>
      <c r="F124" s="357" t="str">
        <f t="shared" si="3"/>
        <v/>
      </c>
      <c r="G124" s="358">
        <f>기초자료!J118</f>
        <v>0</v>
      </c>
      <c r="H124" s="359" t="str">
        <f>IFERROR(VLOOKUP(C124,기초자료!$H$4:$K$999,4,0)*12,"")</f>
        <v/>
      </c>
      <c r="I124" s="359">
        <f>IFERROR(IF(D124=0,0,SUM(기초자료!$C$23:$C$24)),)</f>
        <v>0</v>
      </c>
      <c r="J124" s="334"/>
      <c r="K124" s="360">
        <f t="shared" si="4"/>
        <v>0</v>
      </c>
      <c r="L124" s="329" t="str">
        <f t="shared" si="5"/>
        <v/>
      </c>
      <c r="S124" s="339">
        <f>기초자료!H118</f>
        <v>0</v>
      </c>
      <c r="T124" s="340">
        <f>기초자료!I118</f>
        <v>0</v>
      </c>
    </row>
    <row r="125" spans="1:20" x14ac:dyDescent="0.15">
      <c r="A125" s="332"/>
      <c r="B125" s="332"/>
      <c r="C125" s="357">
        <f>기초자료!H119</f>
        <v>0</v>
      </c>
      <c r="D125" s="357">
        <f>기초자료!I119</f>
        <v>0</v>
      </c>
      <c r="E125" s="332"/>
      <c r="F125" s="357" t="str">
        <f t="shared" si="3"/>
        <v/>
      </c>
      <c r="G125" s="358">
        <f>기초자료!J119</f>
        <v>0</v>
      </c>
      <c r="H125" s="359" t="str">
        <f>IFERROR(VLOOKUP(C125,기초자료!$H$4:$K$999,4,0)*12,"")</f>
        <v/>
      </c>
      <c r="I125" s="359">
        <f>IFERROR(IF(D125=0,0,SUM(기초자료!$C$23:$C$24)),)</f>
        <v>0</v>
      </c>
      <c r="J125" s="334"/>
      <c r="K125" s="360">
        <f t="shared" si="4"/>
        <v>0</v>
      </c>
      <c r="L125" s="329" t="str">
        <f t="shared" si="5"/>
        <v/>
      </c>
      <c r="S125" s="339">
        <f>기초자료!H119</f>
        <v>0</v>
      </c>
      <c r="T125" s="340">
        <f>기초자료!I119</f>
        <v>0</v>
      </c>
    </row>
    <row r="126" spans="1:20" x14ac:dyDescent="0.15">
      <c r="A126" s="332"/>
      <c r="B126" s="332"/>
      <c r="C126" s="357">
        <f>기초자료!H120</f>
        <v>0</v>
      </c>
      <c r="D126" s="357">
        <f>기초자료!I120</f>
        <v>0</v>
      </c>
      <c r="E126" s="332"/>
      <c r="F126" s="357" t="str">
        <f t="shared" si="3"/>
        <v/>
      </c>
      <c r="G126" s="358">
        <f>기초자료!J120</f>
        <v>0</v>
      </c>
      <c r="H126" s="359" t="str">
        <f>IFERROR(VLOOKUP(C126,기초자료!$H$4:$K$999,4,0)*12,"")</f>
        <v/>
      </c>
      <c r="I126" s="359">
        <f>IFERROR(IF(D126=0,0,SUM(기초자료!$C$23:$C$24)),)</f>
        <v>0</v>
      </c>
      <c r="J126" s="334"/>
      <c r="K126" s="360">
        <f t="shared" si="4"/>
        <v>0</v>
      </c>
      <c r="L126" s="329" t="str">
        <f t="shared" si="5"/>
        <v/>
      </c>
      <c r="S126" s="339">
        <f>기초자료!H120</f>
        <v>0</v>
      </c>
      <c r="T126" s="340">
        <f>기초자료!I120</f>
        <v>0</v>
      </c>
    </row>
    <row r="127" spans="1:20" x14ac:dyDescent="0.15">
      <c r="A127" s="332"/>
      <c r="B127" s="332"/>
      <c r="C127" s="357">
        <f>기초자료!H121</f>
        <v>0</v>
      </c>
      <c r="D127" s="357">
        <f>기초자료!I121</f>
        <v>0</v>
      </c>
      <c r="E127" s="332"/>
      <c r="F127" s="357" t="str">
        <f t="shared" si="3"/>
        <v/>
      </c>
      <c r="G127" s="358">
        <f>기초자료!J121</f>
        <v>0</v>
      </c>
      <c r="H127" s="359" t="str">
        <f>IFERROR(VLOOKUP(C127,기초자료!$H$4:$K$999,4,0)*12,"")</f>
        <v/>
      </c>
      <c r="I127" s="359">
        <f>IFERROR(IF(D127=0,0,SUM(기초자료!$C$23:$C$24)),)</f>
        <v>0</v>
      </c>
      <c r="J127" s="334"/>
      <c r="K127" s="360">
        <f t="shared" si="4"/>
        <v>0</v>
      </c>
      <c r="L127" s="329" t="str">
        <f t="shared" si="5"/>
        <v/>
      </c>
      <c r="S127" s="339">
        <f>기초자료!H121</f>
        <v>0</v>
      </c>
      <c r="T127" s="340">
        <f>기초자료!I121</f>
        <v>0</v>
      </c>
    </row>
    <row r="128" spans="1:20" x14ac:dyDescent="0.15">
      <c r="A128" s="332"/>
      <c r="B128" s="332"/>
      <c r="C128" s="357">
        <f>기초자료!H122</f>
        <v>0</v>
      </c>
      <c r="D128" s="357">
        <f>기초자료!I122</f>
        <v>0</v>
      </c>
      <c r="E128" s="332"/>
      <c r="F128" s="357" t="str">
        <f t="shared" si="3"/>
        <v/>
      </c>
      <c r="G128" s="358">
        <f>기초자료!J122</f>
        <v>0</v>
      </c>
      <c r="H128" s="359" t="str">
        <f>IFERROR(VLOOKUP(C128,기초자료!$H$4:$K$999,4,0)*12,"")</f>
        <v/>
      </c>
      <c r="I128" s="359">
        <f>IFERROR(IF(D128=0,0,SUM(기초자료!$C$23:$C$24)),)</f>
        <v>0</v>
      </c>
      <c r="J128" s="334"/>
      <c r="K128" s="360">
        <f t="shared" si="4"/>
        <v>0</v>
      </c>
      <c r="L128" s="329" t="str">
        <f t="shared" si="5"/>
        <v/>
      </c>
      <c r="S128" s="339">
        <f>기초자료!H122</f>
        <v>0</v>
      </c>
      <c r="T128" s="340">
        <f>기초자료!I122</f>
        <v>0</v>
      </c>
    </row>
    <row r="129" spans="1:20" x14ac:dyDescent="0.15">
      <c r="A129" s="332"/>
      <c r="B129" s="332"/>
      <c r="C129" s="357">
        <f>기초자료!H123</f>
        <v>0</v>
      </c>
      <c r="D129" s="357">
        <f>기초자료!I123</f>
        <v>0</v>
      </c>
      <c r="E129" s="332"/>
      <c r="F129" s="357" t="str">
        <f t="shared" si="3"/>
        <v/>
      </c>
      <c r="G129" s="358">
        <f>기초자료!J123</f>
        <v>0</v>
      </c>
      <c r="H129" s="359" t="str">
        <f>IFERROR(VLOOKUP(C129,기초자료!$H$4:$K$999,4,0)*12,"")</f>
        <v/>
      </c>
      <c r="I129" s="359">
        <f>IFERROR(IF(D129=0,0,SUM(기초자료!$C$23:$C$24)),)</f>
        <v>0</v>
      </c>
      <c r="J129" s="334"/>
      <c r="K129" s="360">
        <f t="shared" si="4"/>
        <v>0</v>
      </c>
      <c r="L129" s="329" t="str">
        <f t="shared" si="5"/>
        <v/>
      </c>
      <c r="S129" s="339">
        <f>기초자료!H123</f>
        <v>0</v>
      </c>
      <c r="T129" s="340">
        <f>기초자료!I123</f>
        <v>0</v>
      </c>
    </row>
    <row r="130" spans="1:20" x14ac:dyDescent="0.15">
      <c r="A130" s="332"/>
      <c r="B130" s="332"/>
      <c r="C130" s="357">
        <f>기초자료!H124</f>
        <v>0</v>
      </c>
      <c r="D130" s="357">
        <f>기초자료!I124</f>
        <v>0</v>
      </c>
      <c r="E130" s="332"/>
      <c r="F130" s="357" t="str">
        <f t="shared" si="3"/>
        <v/>
      </c>
      <c r="G130" s="358">
        <f>기초자료!J124</f>
        <v>0</v>
      </c>
      <c r="H130" s="359" t="str">
        <f>IFERROR(VLOOKUP(C130,기초자료!$H$4:$K$999,4,0)*12,"")</f>
        <v/>
      </c>
      <c r="I130" s="359">
        <f>IFERROR(IF(D130=0,0,SUM(기초자료!$C$23:$C$24)),)</f>
        <v>0</v>
      </c>
      <c r="J130" s="334"/>
      <c r="K130" s="360">
        <f t="shared" si="4"/>
        <v>0</v>
      </c>
      <c r="L130" s="329" t="str">
        <f t="shared" si="5"/>
        <v/>
      </c>
      <c r="S130" s="339">
        <f>기초자료!H124</f>
        <v>0</v>
      </c>
      <c r="T130" s="340">
        <f>기초자료!I124</f>
        <v>0</v>
      </c>
    </row>
    <row r="131" spans="1:20" x14ac:dyDescent="0.15">
      <c r="A131" s="332"/>
      <c r="B131" s="332"/>
      <c r="C131" s="357">
        <f>기초자료!H125</f>
        <v>0</v>
      </c>
      <c r="D131" s="357">
        <f>기초자료!I125</f>
        <v>0</v>
      </c>
      <c r="E131" s="332"/>
      <c r="F131" s="357" t="str">
        <f t="shared" si="3"/>
        <v/>
      </c>
      <c r="G131" s="358">
        <f>기초자료!J125</f>
        <v>0</v>
      </c>
      <c r="H131" s="359" t="str">
        <f>IFERROR(VLOOKUP(C131,기초자료!$H$4:$K$999,4,0)*12,"")</f>
        <v/>
      </c>
      <c r="I131" s="359">
        <f>IFERROR(IF(D131=0,0,SUM(기초자료!$C$23:$C$24)),)</f>
        <v>0</v>
      </c>
      <c r="J131" s="334"/>
      <c r="K131" s="360">
        <f t="shared" si="4"/>
        <v>0</v>
      </c>
      <c r="L131" s="329" t="str">
        <f t="shared" si="5"/>
        <v/>
      </c>
      <c r="S131" s="339">
        <f>기초자료!H125</f>
        <v>0</v>
      </c>
      <c r="T131" s="340">
        <f>기초자료!I125</f>
        <v>0</v>
      </c>
    </row>
    <row r="132" spans="1:20" x14ac:dyDescent="0.15">
      <c r="A132" s="332"/>
      <c r="B132" s="332"/>
      <c r="C132" s="357">
        <f>기초자료!H126</f>
        <v>0</v>
      </c>
      <c r="D132" s="357">
        <f>기초자료!I126</f>
        <v>0</v>
      </c>
      <c r="E132" s="332"/>
      <c r="F132" s="357" t="str">
        <f t="shared" si="3"/>
        <v/>
      </c>
      <c r="G132" s="358">
        <f>기초자료!J126</f>
        <v>0</v>
      </c>
      <c r="H132" s="359" t="str">
        <f>IFERROR(VLOOKUP(C132,기초자료!$H$4:$K$999,4,0)*12,"")</f>
        <v/>
      </c>
      <c r="I132" s="359">
        <f>IFERROR(IF(D132=0,0,SUM(기초자료!$C$23:$C$24)),)</f>
        <v>0</v>
      </c>
      <c r="J132" s="334"/>
      <c r="K132" s="360">
        <f t="shared" si="4"/>
        <v>0</v>
      </c>
      <c r="L132" s="329" t="str">
        <f t="shared" si="5"/>
        <v/>
      </c>
      <c r="S132" s="339">
        <f>기초자료!H126</f>
        <v>0</v>
      </c>
      <c r="T132" s="340">
        <f>기초자료!I126</f>
        <v>0</v>
      </c>
    </row>
    <row r="133" spans="1:20" x14ac:dyDescent="0.15">
      <c r="A133" s="332"/>
      <c r="B133" s="332"/>
      <c r="C133" s="357">
        <f>기초자료!H127</f>
        <v>0</v>
      </c>
      <c r="D133" s="357">
        <f>기초자료!I127</f>
        <v>0</v>
      </c>
      <c r="E133" s="332"/>
      <c r="F133" s="357" t="str">
        <f t="shared" si="3"/>
        <v/>
      </c>
      <c r="G133" s="358">
        <f>기초자료!J127</f>
        <v>0</v>
      </c>
      <c r="H133" s="359" t="str">
        <f>IFERROR(VLOOKUP(C133,기초자료!$H$4:$K$999,4,0)*12,"")</f>
        <v/>
      </c>
      <c r="I133" s="359">
        <f>IFERROR(IF(D133=0,0,SUM(기초자료!$C$23:$C$24)),)</f>
        <v>0</v>
      </c>
      <c r="J133" s="334"/>
      <c r="K133" s="360">
        <f t="shared" si="4"/>
        <v>0</v>
      </c>
      <c r="L133" s="329" t="str">
        <f t="shared" si="5"/>
        <v/>
      </c>
      <c r="S133" s="339">
        <f>기초자료!H127</f>
        <v>0</v>
      </c>
      <c r="T133" s="340">
        <f>기초자료!I127</f>
        <v>0</v>
      </c>
    </row>
    <row r="134" spans="1:20" x14ac:dyDescent="0.15">
      <c r="A134" s="332"/>
      <c r="B134" s="332"/>
      <c r="C134" s="357">
        <f>기초자료!H128</f>
        <v>0</v>
      </c>
      <c r="D134" s="357">
        <f>기초자료!I128</f>
        <v>0</v>
      </c>
      <c r="E134" s="332"/>
      <c r="F134" s="357" t="str">
        <f t="shared" si="3"/>
        <v/>
      </c>
      <c r="G134" s="358">
        <f>기초자료!J128</f>
        <v>0</v>
      </c>
      <c r="H134" s="359" t="str">
        <f>IFERROR(VLOOKUP(C134,기초자료!$H$4:$K$999,4,0)*12,"")</f>
        <v/>
      </c>
      <c r="I134" s="359">
        <f>IFERROR(IF(D134=0,0,SUM(기초자료!$C$23:$C$24)),)</f>
        <v>0</v>
      </c>
      <c r="J134" s="334"/>
      <c r="K134" s="360">
        <f t="shared" si="4"/>
        <v>0</v>
      </c>
      <c r="L134" s="329" t="str">
        <f t="shared" si="5"/>
        <v/>
      </c>
      <c r="S134" s="339">
        <f>기초자료!H128</f>
        <v>0</v>
      </c>
      <c r="T134" s="340">
        <f>기초자료!I128</f>
        <v>0</v>
      </c>
    </row>
    <row r="135" spans="1:20" x14ac:dyDescent="0.15">
      <c r="A135" s="332"/>
      <c r="B135" s="332"/>
      <c r="C135" s="357">
        <f>기초자료!H129</f>
        <v>0</v>
      </c>
      <c r="D135" s="357">
        <f>기초자료!I129</f>
        <v>0</v>
      </c>
      <c r="E135" s="332"/>
      <c r="F135" s="357" t="str">
        <f t="shared" si="3"/>
        <v/>
      </c>
      <c r="G135" s="358">
        <f>기초자료!J129</f>
        <v>0</v>
      </c>
      <c r="H135" s="359" t="str">
        <f>IFERROR(VLOOKUP(C135,기초자료!$H$4:$K$999,4,0)*12,"")</f>
        <v/>
      </c>
      <c r="I135" s="359">
        <f>IFERROR(IF(D135=0,0,SUM(기초자료!$C$23:$C$24)),)</f>
        <v>0</v>
      </c>
      <c r="J135" s="334"/>
      <c r="K135" s="360">
        <f t="shared" si="4"/>
        <v>0</v>
      </c>
      <c r="L135" s="329" t="str">
        <f t="shared" si="5"/>
        <v/>
      </c>
      <c r="S135" s="339">
        <f>기초자료!H129</f>
        <v>0</v>
      </c>
      <c r="T135" s="340">
        <f>기초자료!I129</f>
        <v>0</v>
      </c>
    </row>
    <row r="136" spans="1:20" x14ac:dyDescent="0.15">
      <c r="A136" s="332"/>
      <c r="B136" s="332"/>
      <c r="C136" s="357">
        <f>기초자료!H130</f>
        <v>0</v>
      </c>
      <c r="D136" s="357">
        <f>기초자료!I130</f>
        <v>0</v>
      </c>
      <c r="E136" s="332"/>
      <c r="F136" s="357" t="str">
        <f t="shared" si="3"/>
        <v/>
      </c>
      <c r="G136" s="358">
        <f>기초자료!J130</f>
        <v>0</v>
      </c>
      <c r="H136" s="359" t="str">
        <f>IFERROR(VLOOKUP(C136,기초자료!$H$4:$K$999,4,0)*12,"")</f>
        <v/>
      </c>
      <c r="I136" s="359">
        <f>IFERROR(IF(D136=0,0,SUM(기초자료!$C$23:$C$24)),)</f>
        <v>0</v>
      </c>
      <c r="J136" s="334"/>
      <c r="K136" s="360">
        <f t="shared" si="4"/>
        <v>0</v>
      </c>
      <c r="L136" s="329" t="str">
        <f t="shared" si="5"/>
        <v/>
      </c>
      <c r="S136" s="339">
        <f>기초자료!H130</f>
        <v>0</v>
      </c>
      <c r="T136" s="340">
        <f>기초자료!I130</f>
        <v>0</v>
      </c>
    </row>
    <row r="137" spans="1:20" x14ac:dyDescent="0.15">
      <c r="A137" s="332"/>
      <c r="B137" s="332"/>
      <c r="C137" s="357">
        <f>기초자료!H131</f>
        <v>0</v>
      </c>
      <c r="D137" s="357">
        <f>기초자료!I131</f>
        <v>0</v>
      </c>
      <c r="E137" s="332"/>
      <c r="F137" s="357" t="str">
        <f t="shared" si="3"/>
        <v/>
      </c>
      <c r="G137" s="358">
        <f>기초자료!J131</f>
        <v>0</v>
      </c>
      <c r="H137" s="359" t="str">
        <f>IFERROR(VLOOKUP(C137,기초자료!$H$4:$K$999,4,0)*12,"")</f>
        <v/>
      </c>
      <c r="I137" s="359">
        <f>IFERROR(IF(D137=0,0,SUM(기초자료!$C$23:$C$24)),)</f>
        <v>0</v>
      </c>
      <c r="J137" s="334"/>
      <c r="K137" s="360">
        <f t="shared" si="4"/>
        <v>0</v>
      </c>
      <c r="L137" s="329" t="str">
        <f t="shared" si="5"/>
        <v/>
      </c>
      <c r="S137" s="339">
        <f>기초자료!H131</f>
        <v>0</v>
      </c>
      <c r="T137" s="340">
        <f>기초자료!I131</f>
        <v>0</v>
      </c>
    </row>
    <row r="138" spans="1:20" x14ac:dyDescent="0.15">
      <c r="R138">
        <f>기초자료!H134</f>
        <v>0</v>
      </c>
      <c r="S138">
        <f>기초자료!I134</f>
        <v>0</v>
      </c>
    </row>
    <row r="139" spans="1:20" x14ac:dyDescent="0.15">
      <c r="R139">
        <f>기초자료!H135</f>
        <v>0</v>
      </c>
      <c r="S139">
        <f>기초자료!I135</f>
        <v>0</v>
      </c>
    </row>
    <row r="140" spans="1:20" x14ac:dyDescent="0.15">
      <c r="R140">
        <f>기초자료!H136</f>
        <v>0</v>
      </c>
      <c r="S140">
        <f>기초자료!I136</f>
        <v>0</v>
      </c>
    </row>
    <row r="141" spans="1:20" x14ac:dyDescent="0.15">
      <c r="R141">
        <f>기초자료!H137</f>
        <v>0</v>
      </c>
      <c r="S141">
        <f>기초자료!I137</f>
        <v>0</v>
      </c>
    </row>
    <row r="142" spans="1:20" x14ac:dyDescent="0.15">
      <c r="R142">
        <f>기초자료!H138</f>
        <v>0</v>
      </c>
      <c r="S142">
        <f>기초자료!I138</f>
        <v>0</v>
      </c>
    </row>
    <row r="143" spans="1:20" x14ac:dyDescent="0.15">
      <c r="R143">
        <f>기초자료!H139</f>
        <v>0</v>
      </c>
      <c r="S143">
        <f>기초자료!I139</f>
        <v>0</v>
      </c>
    </row>
    <row r="144" spans="1:20" x14ac:dyDescent="0.15">
      <c r="R144">
        <f>기초자료!H140</f>
        <v>0</v>
      </c>
      <c r="S144">
        <f>기초자료!I140</f>
        <v>0</v>
      </c>
    </row>
    <row r="145" spans="18:19" x14ac:dyDescent="0.15">
      <c r="R145">
        <f>기초자료!H141</f>
        <v>0</v>
      </c>
      <c r="S145">
        <f>기초자료!I141</f>
        <v>0</v>
      </c>
    </row>
    <row r="146" spans="18:19" x14ac:dyDescent="0.15">
      <c r="R146">
        <f>기초자료!H142</f>
        <v>0</v>
      </c>
      <c r="S146">
        <f>기초자료!I142</f>
        <v>0</v>
      </c>
    </row>
    <row r="147" spans="18:19" x14ac:dyDescent="0.15">
      <c r="R147">
        <f>기초자료!H143</f>
        <v>0</v>
      </c>
      <c r="S147">
        <f>기초자료!I143</f>
        <v>0</v>
      </c>
    </row>
    <row r="148" spans="18:19" x14ac:dyDescent="0.15">
      <c r="R148">
        <f>기초자료!H144</f>
        <v>0</v>
      </c>
      <c r="S148">
        <f>기초자료!I144</f>
        <v>0</v>
      </c>
    </row>
    <row r="149" spans="18:19" x14ac:dyDescent="0.15">
      <c r="R149">
        <f>기초자료!H145</f>
        <v>0</v>
      </c>
      <c r="S149">
        <f>기초자료!I145</f>
        <v>0</v>
      </c>
    </row>
    <row r="150" spans="18:19" x14ac:dyDescent="0.15">
      <c r="R150">
        <f>기초자료!H146</f>
        <v>0</v>
      </c>
      <c r="S150">
        <f>기초자료!I146</f>
        <v>0</v>
      </c>
    </row>
    <row r="151" spans="18:19" x14ac:dyDescent="0.15">
      <c r="R151">
        <f>기초자료!H147</f>
        <v>0</v>
      </c>
      <c r="S151">
        <f>기초자료!I147</f>
        <v>0</v>
      </c>
    </row>
    <row r="152" spans="18:19" x14ac:dyDescent="0.15">
      <c r="R152">
        <f>기초자료!H148</f>
        <v>0</v>
      </c>
      <c r="S152">
        <f>기초자료!I148</f>
        <v>0</v>
      </c>
    </row>
    <row r="153" spans="18:19" x14ac:dyDescent="0.15">
      <c r="R153">
        <f>기초자료!H149</f>
        <v>0</v>
      </c>
      <c r="S153">
        <f>기초자료!I149</f>
        <v>0</v>
      </c>
    </row>
    <row r="154" spans="18:19" x14ac:dyDescent="0.15">
      <c r="R154">
        <f>기초자료!H150</f>
        <v>0</v>
      </c>
      <c r="S154">
        <f>기초자료!I150</f>
        <v>0</v>
      </c>
    </row>
    <row r="155" spans="18:19" x14ac:dyDescent="0.15">
      <c r="R155">
        <f>기초자료!H151</f>
        <v>0</v>
      </c>
      <c r="S155">
        <f>기초자료!I151</f>
        <v>0</v>
      </c>
    </row>
    <row r="156" spans="18:19" x14ac:dyDescent="0.15">
      <c r="R156">
        <f>기초자료!H152</f>
        <v>0</v>
      </c>
      <c r="S156">
        <f>기초자료!I152</f>
        <v>0</v>
      </c>
    </row>
    <row r="157" spans="18:19" x14ac:dyDescent="0.15">
      <c r="R157">
        <f>기초자료!H153</f>
        <v>0</v>
      </c>
      <c r="S157">
        <f>기초자료!I153</f>
        <v>0</v>
      </c>
    </row>
    <row r="158" spans="18:19" x14ac:dyDescent="0.15">
      <c r="R158">
        <f>기초자료!H154</f>
        <v>0</v>
      </c>
      <c r="S158">
        <f>기초자료!I154</f>
        <v>0</v>
      </c>
    </row>
    <row r="159" spans="18:19" x14ac:dyDescent="0.15">
      <c r="R159">
        <f>기초자료!H155</f>
        <v>0</v>
      </c>
      <c r="S159">
        <f>기초자료!I155</f>
        <v>0</v>
      </c>
    </row>
    <row r="160" spans="18:19" x14ac:dyDescent="0.15">
      <c r="R160">
        <f>기초자료!H156</f>
        <v>0</v>
      </c>
      <c r="S160">
        <f>기초자료!I156</f>
        <v>0</v>
      </c>
    </row>
    <row r="161" spans="18:19" x14ac:dyDescent="0.15">
      <c r="R161">
        <f>기초자료!H157</f>
        <v>0</v>
      </c>
      <c r="S161">
        <f>기초자료!I157</f>
        <v>0</v>
      </c>
    </row>
    <row r="162" spans="18:19" x14ac:dyDescent="0.15">
      <c r="R162">
        <f>기초자료!H158</f>
        <v>0</v>
      </c>
      <c r="S162">
        <f>기초자료!I158</f>
        <v>0</v>
      </c>
    </row>
    <row r="163" spans="18:19" x14ac:dyDescent="0.15">
      <c r="R163">
        <f>기초자료!H159</f>
        <v>0</v>
      </c>
      <c r="S163">
        <f>기초자료!I159</f>
        <v>0</v>
      </c>
    </row>
    <row r="164" spans="18:19" x14ac:dyDescent="0.15">
      <c r="R164">
        <f>기초자료!H160</f>
        <v>0</v>
      </c>
      <c r="S164">
        <f>기초자료!I160</f>
        <v>0</v>
      </c>
    </row>
    <row r="165" spans="18:19" x14ac:dyDescent="0.15">
      <c r="R165">
        <f>기초자료!H161</f>
        <v>0</v>
      </c>
      <c r="S165">
        <f>기초자료!I161</f>
        <v>0</v>
      </c>
    </row>
    <row r="166" spans="18:19" x14ac:dyDescent="0.15">
      <c r="R166">
        <f>기초자료!H162</f>
        <v>0</v>
      </c>
      <c r="S166">
        <f>기초자료!I162</f>
        <v>0</v>
      </c>
    </row>
    <row r="167" spans="18:19" x14ac:dyDescent="0.15">
      <c r="R167">
        <f>기초자료!H163</f>
        <v>0</v>
      </c>
      <c r="S167">
        <f>기초자료!I163</f>
        <v>0</v>
      </c>
    </row>
    <row r="168" spans="18:19" x14ac:dyDescent="0.15">
      <c r="R168">
        <f>기초자료!H164</f>
        <v>0</v>
      </c>
      <c r="S168">
        <f>기초자료!I164</f>
        <v>0</v>
      </c>
    </row>
    <row r="169" spans="18:19" x14ac:dyDescent="0.15">
      <c r="R169">
        <f>기초자료!H165</f>
        <v>0</v>
      </c>
      <c r="S169">
        <f>기초자료!I165</f>
        <v>0</v>
      </c>
    </row>
    <row r="170" spans="18:19" x14ac:dyDescent="0.15">
      <c r="R170">
        <f>기초자료!H166</f>
        <v>0</v>
      </c>
      <c r="S170">
        <f>기초자료!I166</f>
        <v>0</v>
      </c>
    </row>
    <row r="171" spans="18:19" x14ac:dyDescent="0.15">
      <c r="R171">
        <f>기초자료!H167</f>
        <v>0</v>
      </c>
      <c r="S171">
        <f>기초자료!I167</f>
        <v>0</v>
      </c>
    </row>
    <row r="172" spans="18:19" x14ac:dyDescent="0.15">
      <c r="R172">
        <f>기초자료!H168</f>
        <v>0</v>
      </c>
      <c r="S172">
        <f>기초자료!I168</f>
        <v>0</v>
      </c>
    </row>
    <row r="173" spans="18:19" x14ac:dyDescent="0.15">
      <c r="R173">
        <f>기초자료!H169</f>
        <v>0</v>
      </c>
      <c r="S173">
        <f>기초자료!I169</f>
        <v>0</v>
      </c>
    </row>
    <row r="174" spans="18:19" x14ac:dyDescent="0.15">
      <c r="R174">
        <f>기초자료!H170</f>
        <v>0</v>
      </c>
      <c r="S174">
        <f>기초자료!I170</f>
        <v>0</v>
      </c>
    </row>
    <row r="175" spans="18:19" x14ac:dyDescent="0.15">
      <c r="R175">
        <f>기초자료!H171</f>
        <v>0</v>
      </c>
      <c r="S175">
        <f>기초자료!I171</f>
        <v>0</v>
      </c>
    </row>
    <row r="176" spans="18:19" x14ac:dyDescent="0.15">
      <c r="R176">
        <f>기초자료!H172</f>
        <v>0</v>
      </c>
      <c r="S176">
        <f>기초자료!I172</f>
        <v>0</v>
      </c>
    </row>
    <row r="177" spans="18:19" x14ac:dyDescent="0.15">
      <c r="R177">
        <f>기초자료!H173</f>
        <v>0</v>
      </c>
      <c r="S177">
        <f>기초자료!I173</f>
        <v>0</v>
      </c>
    </row>
    <row r="178" spans="18:19" x14ac:dyDescent="0.15">
      <c r="R178">
        <f>기초자료!H174</f>
        <v>0</v>
      </c>
      <c r="S178">
        <f>기초자료!I174</f>
        <v>0</v>
      </c>
    </row>
    <row r="179" spans="18:19" x14ac:dyDescent="0.15">
      <c r="R179">
        <f>기초자료!H175</f>
        <v>0</v>
      </c>
      <c r="S179">
        <f>기초자료!I175</f>
        <v>0</v>
      </c>
    </row>
    <row r="180" spans="18:19" x14ac:dyDescent="0.15">
      <c r="R180">
        <f>기초자료!H176</f>
        <v>0</v>
      </c>
      <c r="S180">
        <f>기초자료!I176</f>
        <v>0</v>
      </c>
    </row>
    <row r="181" spans="18:19" x14ac:dyDescent="0.15">
      <c r="R181">
        <f>기초자료!H177</f>
        <v>0</v>
      </c>
      <c r="S181">
        <f>기초자료!I177</f>
        <v>0</v>
      </c>
    </row>
    <row r="182" spans="18:19" x14ac:dyDescent="0.15">
      <c r="R182">
        <f>기초자료!H178</f>
        <v>0</v>
      </c>
      <c r="S182">
        <f>기초자료!I178</f>
        <v>0</v>
      </c>
    </row>
    <row r="183" spans="18:19" x14ac:dyDescent="0.15">
      <c r="R183">
        <f>기초자료!H179</f>
        <v>0</v>
      </c>
      <c r="S183">
        <f>기초자료!I179</f>
        <v>0</v>
      </c>
    </row>
    <row r="184" spans="18:19" x14ac:dyDescent="0.15">
      <c r="R184">
        <f>기초자료!H180</f>
        <v>0</v>
      </c>
      <c r="S184">
        <f>기초자료!I180</f>
        <v>0</v>
      </c>
    </row>
    <row r="185" spans="18:19" x14ac:dyDescent="0.15">
      <c r="R185">
        <f>기초자료!H181</f>
        <v>0</v>
      </c>
      <c r="S185">
        <f>기초자료!I181</f>
        <v>0</v>
      </c>
    </row>
    <row r="186" spans="18:19" x14ac:dyDescent="0.15">
      <c r="R186">
        <f>기초자료!H182</f>
        <v>0</v>
      </c>
      <c r="S186">
        <f>기초자료!I182</f>
        <v>0</v>
      </c>
    </row>
    <row r="187" spans="18:19" x14ac:dyDescent="0.15">
      <c r="R187">
        <f>기초자료!H183</f>
        <v>0</v>
      </c>
      <c r="S187">
        <f>기초자료!I183</f>
        <v>0</v>
      </c>
    </row>
    <row r="188" spans="18:19" x14ac:dyDescent="0.15">
      <c r="R188">
        <f>기초자료!H184</f>
        <v>0</v>
      </c>
      <c r="S188">
        <f>기초자료!I184</f>
        <v>0</v>
      </c>
    </row>
    <row r="189" spans="18:19" x14ac:dyDescent="0.15">
      <c r="R189">
        <f>기초자료!H185</f>
        <v>0</v>
      </c>
      <c r="S189">
        <f>기초자료!I185</f>
        <v>0</v>
      </c>
    </row>
    <row r="190" spans="18:19" x14ac:dyDescent="0.15">
      <c r="R190">
        <f>기초자료!H186</f>
        <v>0</v>
      </c>
      <c r="S190">
        <f>기초자료!I186</f>
        <v>0</v>
      </c>
    </row>
    <row r="191" spans="18:19" x14ac:dyDescent="0.15">
      <c r="R191">
        <f>기초자료!H187</f>
        <v>0</v>
      </c>
      <c r="S191">
        <f>기초자료!I187</f>
        <v>0</v>
      </c>
    </row>
    <row r="192" spans="18:19" x14ac:dyDescent="0.15">
      <c r="R192">
        <f>기초자료!H188</f>
        <v>0</v>
      </c>
      <c r="S192">
        <f>기초자료!I188</f>
        <v>0</v>
      </c>
    </row>
    <row r="193" spans="18:19" x14ac:dyDescent="0.15">
      <c r="R193">
        <f>기초자료!H189</f>
        <v>0</v>
      </c>
      <c r="S193">
        <f>기초자료!I189</f>
        <v>0</v>
      </c>
    </row>
    <row r="194" spans="18:19" x14ac:dyDescent="0.15">
      <c r="R194">
        <f>기초자료!H190</f>
        <v>0</v>
      </c>
      <c r="S194">
        <f>기초자료!I190</f>
        <v>0</v>
      </c>
    </row>
    <row r="195" spans="18:19" x14ac:dyDescent="0.15">
      <c r="R195">
        <f>기초자료!H191</f>
        <v>0</v>
      </c>
      <c r="S195">
        <f>기초자료!I191</f>
        <v>0</v>
      </c>
    </row>
    <row r="196" spans="18:19" x14ac:dyDescent="0.15">
      <c r="R196">
        <f>기초자료!H192</f>
        <v>0</v>
      </c>
      <c r="S196">
        <f>기초자료!I192</f>
        <v>0</v>
      </c>
    </row>
    <row r="197" spans="18:19" x14ac:dyDescent="0.15">
      <c r="R197">
        <f>기초자료!H193</f>
        <v>0</v>
      </c>
      <c r="S197">
        <f>기초자료!I193</f>
        <v>0</v>
      </c>
    </row>
    <row r="198" spans="18:19" x14ac:dyDescent="0.15">
      <c r="R198">
        <f>기초자료!H194</f>
        <v>0</v>
      </c>
      <c r="S198">
        <f>기초자료!I194</f>
        <v>0</v>
      </c>
    </row>
    <row r="199" spans="18:19" x14ac:dyDescent="0.15">
      <c r="R199">
        <f>기초자료!H195</f>
        <v>0</v>
      </c>
      <c r="S199">
        <f>기초자료!I195</f>
        <v>0</v>
      </c>
    </row>
    <row r="200" spans="18:19" x14ac:dyDescent="0.15">
      <c r="R200">
        <f>기초자료!H196</f>
        <v>0</v>
      </c>
      <c r="S200">
        <f>기초자료!I196</f>
        <v>0</v>
      </c>
    </row>
    <row r="201" spans="18:19" x14ac:dyDescent="0.15">
      <c r="R201">
        <f>기초자료!H197</f>
        <v>0</v>
      </c>
      <c r="S201">
        <f>기초자료!I197</f>
        <v>0</v>
      </c>
    </row>
    <row r="202" spans="18:19" x14ac:dyDescent="0.15">
      <c r="R202">
        <f>기초자료!H198</f>
        <v>0</v>
      </c>
      <c r="S202">
        <f>기초자료!I198</f>
        <v>0</v>
      </c>
    </row>
    <row r="203" spans="18:19" x14ac:dyDescent="0.15">
      <c r="R203">
        <f>기초자료!H199</f>
        <v>0</v>
      </c>
      <c r="S203">
        <f>기초자료!I199</f>
        <v>0</v>
      </c>
    </row>
    <row r="204" spans="18:19" x14ac:dyDescent="0.15">
      <c r="R204">
        <f>기초자료!H200</f>
        <v>0</v>
      </c>
      <c r="S204">
        <f>기초자료!I200</f>
        <v>0</v>
      </c>
    </row>
    <row r="205" spans="18:19" x14ac:dyDescent="0.15">
      <c r="R205">
        <f>기초자료!H201</f>
        <v>0</v>
      </c>
      <c r="S205">
        <f>기초자료!I201</f>
        <v>0</v>
      </c>
    </row>
    <row r="206" spans="18:19" x14ac:dyDescent="0.15">
      <c r="S206">
        <f>기초자료!I202</f>
        <v>0</v>
      </c>
    </row>
    <row r="207" spans="18:19" x14ac:dyDescent="0.15">
      <c r="S207">
        <f>기초자료!I203</f>
        <v>0</v>
      </c>
    </row>
  </sheetData>
  <sheetProtection password="DB16" sheet="1"/>
  <mergeCells count="17">
    <mergeCell ref="E5:L5"/>
    <mergeCell ref="B6:D6"/>
    <mergeCell ref="E6:L6"/>
    <mergeCell ref="B7:D7"/>
    <mergeCell ref="E7:L7"/>
    <mergeCell ref="B8:D8"/>
    <mergeCell ref="E8:L8"/>
    <mergeCell ref="A6:A8"/>
    <mergeCell ref="A1:L1"/>
    <mergeCell ref="A2:A5"/>
    <mergeCell ref="B2:D2"/>
    <mergeCell ref="E2:L2"/>
    <mergeCell ref="B3:D3"/>
    <mergeCell ref="E3:L3"/>
    <mergeCell ref="B4:D4"/>
    <mergeCell ref="E4:L4"/>
    <mergeCell ref="B5:D5"/>
  </mergeCells>
  <phoneticPr fontId="2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"/>
  <sheetViews>
    <sheetView tabSelected="1" view="pageBreakPreview" zoomScale="115" zoomScaleSheetLayoutView="115" workbookViewId="0">
      <selection activeCell="A6" sqref="A1:H6"/>
    </sheetView>
  </sheetViews>
  <sheetFormatPr defaultRowHeight="13.5" x14ac:dyDescent="0.15"/>
  <cols>
    <col min="1" max="1" width="22.85546875" style="1" customWidth="1"/>
    <col min="2" max="2" width="28.7109375" style="1" customWidth="1"/>
    <col min="3" max="3" width="15.5703125" style="1" customWidth="1"/>
    <col min="4" max="4" width="19.42578125" style="1" customWidth="1"/>
    <col min="5" max="6" width="12.5703125" style="1" customWidth="1"/>
    <col min="7" max="7" width="20.7109375" style="1" bestFit="1" customWidth="1"/>
    <col min="8" max="8" width="40.140625" style="1" customWidth="1"/>
    <col min="9" max="16384" width="9.140625" style="1"/>
  </cols>
  <sheetData>
    <row r="1" spans="1:16" ht="57.75" customHeight="1" x14ac:dyDescent="0.15">
      <c r="A1" s="382" t="s">
        <v>330</v>
      </c>
      <c r="B1" s="382"/>
      <c r="C1" s="22"/>
      <c r="D1" s="20">
        <v>32</v>
      </c>
      <c r="E1" s="20" t="s">
        <v>58</v>
      </c>
      <c r="F1" s="20" t="s">
        <v>319</v>
      </c>
      <c r="G1" s="20"/>
      <c r="H1" s="21"/>
    </row>
    <row r="2" spans="1:16" ht="46.5" customHeight="1" x14ac:dyDescent="0.15">
      <c r="A2" s="24" t="s">
        <v>320</v>
      </c>
      <c r="B2" s="23" t="s">
        <v>330</v>
      </c>
      <c r="C2" s="23" t="s">
        <v>59</v>
      </c>
      <c r="D2" s="5">
        <v>519567870</v>
      </c>
      <c r="E2" s="6" t="s">
        <v>26</v>
      </c>
      <c r="F2" s="7" t="s">
        <v>27</v>
      </c>
      <c r="G2" s="28">
        <v>519567870</v>
      </c>
      <c r="H2" s="8" t="s">
        <v>28</v>
      </c>
      <c r="I2" s="2"/>
      <c r="J2" s="2"/>
      <c r="K2" s="2"/>
      <c r="L2" s="2"/>
      <c r="M2" s="2"/>
      <c r="N2" s="2"/>
      <c r="O2" s="2"/>
      <c r="P2" s="2"/>
    </row>
    <row r="3" spans="1:16" ht="46.5" customHeight="1" x14ac:dyDescent="0.15">
      <c r="A3" s="25"/>
      <c r="B3" s="381" t="s">
        <v>38</v>
      </c>
      <c r="C3" s="381"/>
      <c r="D3" s="381"/>
      <c r="E3" s="381"/>
      <c r="F3" s="9"/>
      <c r="G3" s="10"/>
      <c r="H3" s="11"/>
      <c r="I3" s="2"/>
      <c r="J3" s="2"/>
      <c r="K3" s="2"/>
      <c r="L3" s="2"/>
      <c r="M3" s="2"/>
      <c r="N3" s="2"/>
      <c r="O3" s="2"/>
      <c r="P3" s="2"/>
    </row>
    <row r="4" spans="1:16" ht="27" customHeight="1" thickBot="1" x14ac:dyDescent="0.2">
      <c r="A4" s="25"/>
      <c r="B4" s="12"/>
      <c r="C4" s="12"/>
      <c r="D4" s="12"/>
      <c r="E4" s="12"/>
      <c r="F4" s="12"/>
      <c r="G4" s="13"/>
      <c r="H4" s="14" t="s">
        <v>29</v>
      </c>
    </row>
    <row r="5" spans="1:16" ht="66" customHeight="1" thickBot="1" x14ac:dyDescent="0.2">
      <c r="A5" s="383" t="s">
        <v>30</v>
      </c>
      <c r="B5" s="376"/>
      <c r="C5" s="377"/>
      <c r="D5" s="375" t="s">
        <v>31</v>
      </c>
      <c r="E5" s="376"/>
      <c r="F5" s="376"/>
      <c r="G5" s="377"/>
      <c r="H5" s="4" t="s">
        <v>32</v>
      </c>
    </row>
    <row r="6" spans="1:16" ht="130.5" customHeight="1" thickBot="1" x14ac:dyDescent="0.2">
      <c r="A6" s="384">
        <v>519567870</v>
      </c>
      <c r="B6" s="384"/>
      <c r="C6" s="385"/>
      <c r="D6" s="378">
        <v>519567870</v>
      </c>
      <c r="E6" s="379"/>
      <c r="F6" s="379"/>
      <c r="G6" s="380"/>
      <c r="H6" s="3">
        <v>0</v>
      </c>
    </row>
  </sheetData>
  <mergeCells count="6">
    <mergeCell ref="D5:G5"/>
    <mergeCell ref="D6:G6"/>
    <mergeCell ref="B3:E3"/>
    <mergeCell ref="A1:B1"/>
    <mergeCell ref="A5:C5"/>
    <mergeCell ref="A6:C6"/>
  </mergeCells>
  <phoneticPr fontId="1" type="noConversion"/>
  <pageMargins left="0.25" right="0.25" top="0.75" bottom="0.75" header="0.3" footer="0.3"/>
  <pageSetup paperSize="9" scale="8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57"/>
  <sheetViews>
    <sheetView view="pageBreakPreview" topLeftCell="A26" zoomScaleNormal="85" zoomScaleSheetLayoutView="100" workbookViewId="0">
      <selection activeCell="E26" sqref="A1:O55"/>
    </sheetView>
  </sheetViews>
  <sheetFormatPr defaultRowHeight="12.75" customHeight="1" x14ac:dyDescent="0.15"/>
  <cols>
    <col min="1" max="1" width="12.28515625" style="119" bestFit="1" customWidth="1"/>
    <col min="2" max="2" width="10.28515625" style="119" bestFit="1" customWidth="1"/>
    <col min="3" max="4" width="16.140625" style="119" bestFit="1" customWidth="1"/>
    <col min="5" max="5" width="16.5703125" style="120" customWidth="1"/>
    <col min="6" max="6" width="11" style="120" customWidth="1"/>
    <col min="7" max="7" width="4" style="112" customWidth="1"/>
    <col min="8" max="8" width="4" style="185" bestFit="1" customWidth="1"/>
    <col min="9" max="10" width="4" style="112" customWidth="1"/>
    <col min="11" max="11" width="5" style="185" bestFit="1" customWidth="1"/>
    <col min="12" max="13" width="4" style="112" customWidth="1"/>
    <col min="14" max="14" width="15.140625" style="147" bestFit="1" customWidth="1"/>
    <col min="15" max="15" width="40.140625" style="112" bestFit="1" customWidth="1"/>
    <col min="16" max="16" width="12.5703125" style="112" bestFit="1" customWidth="1"/>
    <col min="17" max="17" width="12.28515625" style="112" bestFit="1" customWidth="1"/>
    <col min="18" max="16384" width="9.140625" style="112"/>
  </cols>
  <sheetData>
    <row r="1" spans="1:15" ht="48.75" customHeight="1" thickBot="1" x14ac:dyDescent="0.2">
      <c r="A1" s="429" t="s">
        <v>321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1"/>
    </row>
    <row r="2" spans="1:15" ht="18.75" customHeight="1" x14ac:dyDescent="0.15">
      <c r="A2" s="432" t="s">
        <v>0</v>
      </c>
      <c r="B2" s="433"/>
      <c r="C2" s="433"/>
      <c r="D2" s="433"/>
      <c r="E2" s="434" t="s">
        <v>322</v>
      </c>
      <c r="F2" s="436" t="s">
        <v>16</v>
      </c>
      <c r="G2" s="437"/>
      <c r="H2" s="437"/>
      <c r="I2" s="437"/>
      <c r="J2" s="437"/>
      <c r="K2" s="437"/>
      <c r="L2" s="437"/>
      <c r="M2" s="437"/>
      <c r="N2" s="437"/>
      <c r="O2" s="438"/>
    </row>
    <row r="3" spans="1:15" ht="18.75" customHeight="1" thickBot="1" x14ac:dyDescent="0.2">
      <c r="A3" s="200" t="s">
        <v>1</v>
      </c>
      <c r="B3" s="201" t="s">
        <v>2</v>
      </c>
      <c r="C3" s="201" t="s">
        <v>3</v>
      </c>
      <c r="D3" s="201" t="s">
        <v>4</v>
      </c>
      <c r="E3" s="435"/>
      <c r="F3" s="439"/>
      <c r="G3" s="440"/>
      <c r="H3" s="440"/>
      <c r="I3" s="440"/>
      <c r="J3" s="440"/>
      <c r="K3" s="440"/>
      <c r="L3" s="440"/>
      <c r="M3" s="440"/>
      <c r="N3" s="440"/>
      <c r="O3" s="441"/>
    </row>
    <row r="4" spans="1:15" ht="18.75" customHeight="1" x14ac:dyDescent="0.15">
      <c r="A4" s="442" t="s">
        <v>190</v>
      </c>
      <c r="B4" s="401" t="s">
        <v>191</v>
      </c>
      <c r="C4" s="401" t="s">
        <v>39</v>
      </c>
      <c r="D4" s="419" t="s">
        <v>189</v>
      </c>
      <c r="E4" s="420">
        <v>46600570</v>
      </c>
      <c r="F4" s="144">
        <v>9240</v>
      </c>
      <c r="G4" s="133" t="s">
        <v>12</v>
      </c>
      <c r="H4" s="178">
        <v>0</v>
      </c>
      <c r="I4" s="133" t="s">
        <v>13</v>
      </c>
      <c r="J4" s="133" t="s">
        <v>12</v>
      </c>
      <c r="K4" s="178">
        <v>259</v>
      </c>
      <c r="L4" s="133" t="s">
        <v>36</v>
      </c>
      <c r="M4" s="134" t="s">
        <v>14</v>
      </c>
      <c r="N4" s="144">
        <v>0</v>
      </c>
      <c r="O4" s="213" t="s">
        <v>173</v>
      </c>
    </row>
    <row r="5" spans="1:15" ht="18.75" customHeight="1" x14ac:dyDescent="0.15">
      <c r="A5" s="442"/>
      <c r="B5" s="401"/>
      <c r="C5" s="401"/>
      <c r="D5" s="419"/>
      <c r="E5" s="420"/>
      <c r="F5" s="145">
        <v>8560.5</v>
      </c>
      <c r="G5" s="133" t="s">
        <v>12</v>
      </c>
      <c r="H5" s="178">
        <v>0</v>
      </c>
      <c r="I5" s="133" t="s">
        <v>13</v>
      </c>
      <c r="J5" s="133" t="s">
        <v>188</v>
      </c>
      <c r="K5" s="178">
        <v>259</v>
      </c>
      <c r="L5" s="133" t="s">
        <v>121</v>
      </c>
      <c r="M5" s="134" t="s">
        <v>14</v>
      </c>
      <c r="N5" s="144">
        <v>0</v>
      </c>
      <c r="O5" s="216" t="s">
        <v>174</v>
      </c>
    </row>
    <row r="6" spans="1:15" ht="18.75" customHeight="1" x14ac:dyDescent="0.15">
      <c r="A6" s="442"/>
      <c r="B6" s="401"/>
      <c r="C6" s="401"/>
      <c r="D6" s="419"/>
      <c r="E6" s="420"/>
      <c r="F6" s="145">
        <v>7903.5</v>
      </c>
      <c r="G6" s="133" t="s">
        <v>12</v>
      </c>
      <c r="H6" s="178">
        <v>3</v>
      </c>
      <c r="I6" s="133" t="s">
        <v>13</v>
      </c>
      <c r="J6" s="133" t="s">
        <v>188</v>
      </c>
      <c r="K6" s="178">
        <v>259</v>
      </c>
      <c r="L6" s="133" t="s">
        <v>121</v>
      </c>
      <c r="M6" s="134" t="s">
        <v>14</v>
      </c>
      <c r="N6" s="144">
        <v>6141019.5</v>
      </c>
      <c r="O6" s="216" t="s">
        <v>175</v>
      </c>
    </row>
    <row r="7" spans="1:15" ht="18.75" customHeight="1" x14ac:dyDescent="0.15">
      <c r="A7" s="442"/>
      <c r="B7" s="401"/>
      <c r="C7" s="401"/>
      <c r="D7" s="419"/>
      <c r="E7" s="420"/>
      <c r="F7" s="145">
        <v>7687.5</v>
      </c>
      <c r="G7" s="133" t="s">
        <v>12</v>
      </c>
      <c r="H7" s="178">
        <v>6</v>
      </c>
      <c r="I7" s="133" t="s">
        <v>13</v>
      </c>
      <c r="J7" s="133" t="s">
        <v>188</v>
      </c>
      <c r="K7" s="178">
        <v>259</v>
      </c>
      <c r="L7" s="133" t="s">
        <v>121</v>
      </c>
      <c r="M7" s="134" t="s">
        <v>14</v>
      </c>
      <c r="N7" s="144">
        <v>11946375</v>
      </c>
      <c r="O7" s="216" t="s">
        <v>176</v>
      </c>
    </row>
    <row r="8" spans="1:15" ht="18.75" customHeight="1" x14ac:dyDescent="0.15">
      <c r="A8" s="442"/>
      <c r="B8" s="401"/>
      <c r="C8" s="401"/>
      <c r="D8" s="419"/>
      <c r="E8" s="420"/>
      <c r="F8" s="146">
        <v>7468.5</v>
      </c>
      <c r="G8" s="165" t="s">
        <v>12</v>
      </c>
      <c r="H8" s="179">
        <v>8</v>
      </c>
      <c r="I8" s="165" t="s">
        <v>13</v>
      </c>
      <c r="J8" s="165" t="s">
        <v>188</v>
      </c>
      <c r="K8" s="179">
        <v>259</v>
      </c>
      <c r="L8" s="165" t="s">
        <v>121</v>
      </c>
      <c r="M8" s="166" t="s">
        <v>14</v>
      </c>
      <c r="N8" s="167">
        <v>15474732</v>
      </c>
      <c r="O8" s="217" t="s">
        <v>177</v>
      </c>
    </row>
    <row r="9" spans="1:15" ht="18.75" customHeight="1" x14ac:dyDescent="0.15">
      <c r="A9" s="442"/>
      <c r="B9" s="401"/>
      <c r="C9" s="401"/>
      <c r="D9" s="419"/>
      <c r="E9" s="420"/>
      <c r="F9" s="19">
        <v>5544</v>
      </c>
      <c r="G9" s="15" t="s">
        <v>12</v>
      </c>
      <c r="H9" s="180">
        <v>0</v>
      </c>
      <c r="I9" s="15" t="s">
        <v>13</v>
      </c>
      <c r="J9" s="15" t="s">
        <v>188</v>
      </c>
      <c r="K9" s="180">
        <v>259</v>
      </c>
      <c r="L9" s="15" t="s">
        <v>121</v>
      </c>
      <c r="M9" s="164" t="s">
        <v>14</v>
      </c>
      <c r="N9" s="19">
        <v>0</v>
      </c>
      <c r="O9" s="215" t="s">
        <v>178</v>
      </c>
    </row>
    <row r="10" spans="1:15" ht="18.75" customHeight="1" x14ac:dyDescent="0.15">
      <c r="A10" s="442"/>
      <c r="B10" s="401"/>
      <c r="C10" s="401"/>
      <c r="D10" s="419"/>
      <c r="E10" s="420"/>
      <c r="F10" s="145">
        <v>5136.3</v>
      </c>
      <c r="G10" s="133" t="s">
        <v>12</v>
      </c>
      <c r="H10" s="178">
        <v>0</v>
      </c>
      <c r="I10" s="133" t="s">
        <v>13</v>
      </c>
      <c r="J10" s="133" t="s">
        <v>188</v>
      </c>
      <c r="K10" s="178">
        <v>259</v>
      </c>
      <c r="L10" s="133" t="s">
        <v>121</v>
      </c>
      <c r="M10" s="134" t="s">
        <v>14</v>
      </c>
      <c r="N10" s="144">
        <v>0</v>
      </c>
      <c r="O10" s="216" t="s">
        <v>179</v>
      </c>
    </row>
    <row r="11" spans="1:15" ht="18.75" customHeight="1" x14ac:dyDescent="0.15">
      <c r="A11" s="442"/>
      <c r="B11" s="401"/>
      <c r="C11" s="401"/>
      <c r="D11" s="419"/>
      <c r="E11" s="420"/>
      <c r="F11" s="145">
        <v>4742.0999999999995</v>
      </c>
      <c r="G11" s="133" t="s">
        <v>12</v>
      </c>
      <c r="H11" s="178">
        <v>1</v>
      </c>
      <c r="I11" s="133" t="s">
        <v>13</v>
      </c>
      <c r="J11" s="133" t="s">
        <v>188</v>
      </c>
      <c r="K11" s="178">
        <v>259</v>
      </c>
      <c r="L11" s="133" t="s">
        <v>121</v>
      </c>
      <c r="M11" s="134" t="s">
        <v>14</v>
      </c>
      <c r="N11" s="144">
        <v>1228203.8999999999</v>
      </c>
      <c r="O11" s="216" t="s">
        <v>180</v>
      </c>
    </row>
    <row r="12" spans="1:15" ht="18.75" customHeight="1" x14ac:dyDescent="0.15">
      <c r="A12" s="442"/>
      <c r="B12" s="401"/>
      <c r="C12" s="401"/>
      <c r="D12" s="419"/>
      <c r="E12" s="420"/>
      <c r="F12" s="145">
        <v>4612.5</v>
      </c>
      <c r="G12" s="133" t="s">
        <v>12</v>
      </c>
      <c r="H12" s="178">
        <v>4</v>
      </c>
      <c r="I12" s="133" t="s">
        <v>13</v>
      </c>
      <c r="J12" s="133" t="s">
        <v>188</v>
      </c>
      <c r="K12" s="178">
        <v>259</v>
      </c>
      <c r="L12" s="133" t="s">
        <v>121</v>
      </c>
      <c r="M12" s="134" t="s">
        <v>14</v>
      </c>
      <c r="N12" s="144">
        <v>4778550</v>
      </c>
      <c r="O12" s="216" t="s">
        <v>193</v>
      </c>
    </row>
    <row r="13" spans="1:15" ht="18.75" customHeight="1" x14ac:dyDescent="0.15">
      <c r="A13" s="442"/>
      <c r="B13" s="401"/>
      <c r="C13" s="401"/>
      <c r="D13" s="419"/>
      <c r="E13" s="420"/>
      <c r="F13" s="146">
        <v>4481.0999999999995</v>
      </c>
      <c r="G13" s="165" t="s">
        <v>12</v>
      </c>
      <c r="H13" s="179">
        <v>2</v>
      </c>
      <c r="I13" s="165" t="s">
        <v>13</v>
      </c>
      <c r="J13" s="165" t="s">
        <v>188</v>
      </c>
      <c r="K13" s="179">
        <v>259</v>
      </c>
      <c r="L13" s="165" t="s">
        <v>121</v>
      </c>
      <c r="M13" s="166" t="s">
        <v>14</v>
      </c>
      <c r="N13" s="167">
        <v>2321209.7999999998</v>
      </c>
      <c r="O13" s="217" t="s">
        <v>181</v>
      </c>
    </row>
    <row r="14" spans="1:15" ht="18.75" customHeight="1" x14ac:dyDescent="0.15">
      <c r="A14" s="442"/>
      <c r="B14" s="401"/>
      <c r="C14" s="401"/>
      <c r="D14" s="419"/>
      <c r="E14" s="420"/>
      <c r="F14" s="19">
        <v>3696</v>
      </c>
      <c r="G14" s="15" t="s">
        <v>12</v>
      </c>
      <c r="H14" s="180">
        <v>0</v>
      </c>
      <c r="I14" s="15" t="s">
        <v>13</v>
      </c>
      <c r="J14" s="15" t="s">
        <v>188</v>
      </c>
      <c r="K14" s="180">
        <v>259</v>
      </c>
      <c r="L14" s="15" t="s">
        <v>121</v>
      </c>
      <c r="M14" s="164" t="s">
        <v>14</v>
      </c>
      <c r="N14" s="19">
        <v>0</v>
      </c>
      <c r="O14" s="215" t="s">
        <v>182</v>
      </c>
    </row>
    <row r="15" spans="1:15" ht="18.75" customHeight="1" x14ac:dyDescent="0.15">
      <c r="A15" s="442"/>
      <c r="B15" s="401"/>
      <c r="C15" s="401"/>
      <c r="D15" s="419"/>
      <c r="E15" s="420"/>
      <c r="F15" s="145">
        <v>3424.2</v>
      </c>
      <c r="G15" s="133" t="s">
        <v>12</v>
      </c>
      <c r="H15" s="178">
        <v>0</v>
      </c>
      <c r="I15" s="133" t="s">
        <v>13</v>
      </c>
      <c r="J15" s="133" t="s">
        <v>188</v>
      </c>
      <c r="K15" s="178">
        <v>259</v>
      </c>
      <c r="L15" s="133" t="s">
        <v>121</v>
      </c>
      <c r="M15" s="134" t="s">
        <v>14</v>
      </c>
      <c r="N15" s="144">
        <v>0</v>
      </c>
      <c r="O15" s="216" t="s">
        <v>183</v>
      </c>
    </row>
    <row r="16" spans="1:15" ht="18.75" customHeight="1" x14ac:dyDescent="0.15">
      <c r="A16" s="442"/>
      <c r="B16" s="401"/>
      <c r="C16" s="401"/>
      <c r="D16" s="419"/>
      <c r="E16" s="420"/>
      <c r="F16" s="145">
        <v>3161.4</v>
      </c>
      <c r="G16" s="133" t="s">
        <v>12</v>
      </c>
      <c r="H16" s="178">
        <v>0</v>
      </c>
      <c r="I16" s="133" t="s">
        <v>13</v>
      </c>
      <c r="J16" s="133" t="s">
        <v>188</v>
      </c>
      <c r="K16" s="178">
        <v>259</v>
      </c>
      <c r="L16" s="133" t="s">
        <v>121</v>
      </c>
      <c r="M16" s="134" t="s">
        <v>14</v>
      </c>
      <c r="N16" s="144">
        <v>0</v>
      </c>
      <c r="O16" s="216" t="s">
        <v>184</v>
      </c>
    </row>
    <row r="17" spans="1:17" ht="18.75" customHeight="1" x14ac:dyDescent="0.15">
      <c r="A17" s="442"/>
      <c r="B17" s="401"/>
      <c r="C17" s="401"/>
      <c r="D17" s="419"/>
      <c r="E17" s="420"/>
      <c r="F17" s="145">
        <v>3075</v>
      </c>
      <c r="G17" s="133" t="s">
        <v>12</v>
      </c>
      <c r="H17" s="178">
        <v>3</v>
      </c>
      <c r="I17" s="133" t="s">
        <v>13</v>
      </c>
      <c r="J17" s="133" t="s">
        <v>188</v>
      </c>
      <c r="K17" s="178">
        <v>259</v>
      </c>
      <c r="L17" s="133" t="s">
        <v>121</v>
      </c>
      <c r="M17" s="134" t="s">
        <v>14</v>
      </c>
      <c r="N17" s="144">
        <v>2389275</v>
      </c>
      <c r="O17" s="216" t="s">
        <v>185</v>
      </c>
    </row>
    <row r="18" spans="1:17" ht="18.75" customHeight="1" x14ac:dyDescent="0.15">
      <c r="A18" s="442"/>
      <c r="B18" s="401"/>
      <c r="C18" s="402"/>
      <c r="D18" s="419"/>
      <c r="E18" s="420"/>
      <c r="F18" s="168">
        <v>2987.4</v>
      </c>
      <c r="G18" s="169" t="s">
        <v>12</v>
      </c>
      <c r="H18" s="181">
        <v>3</v>
      </c>
      <c r="I18" s="169" t="s">
        <v>13</v>
      </c>
      <c r="J18" s="169" t="s">
        <v>188</v>
      </c>
      <c r="K18" s="181">
        <v>259</v>
      </c>
      <c r="L18" s="169" t="s">
        <v>121</v>
      </c>
      <c r="M18" s="170" t="s">
        <v>14</v>
      </c>
      <c r="N18" s="171">
        <v>2321209.8000000003</v>
      </c>
      <c r="O18" s="214" t="s">
        <v>186</v>
      </c>
    </row>
    <row r="19" spans="1:17" ht="34.5" customHeight="1" x14ac:dyDescent="0.15">
      <c r="A19" s="442"/>
      <c r="B19" s="401"/>
      <c r="C19" s="400" t="s">
        <v>40</v>
      </c>
      <c r="D19" s="421" t="s">
        <v>192</v>
      </c>
      <c r="E19" s="177">
        <v>23400000</v>
      </c>
      <c r="F19" s="162">
        <v>2500</v>
      </c>
      <c r="G19" s="163" t="s">
        <v>12</v>
      </c>
      <c r="H19" s="182">
        <v>30</v>
      </c>
      <c r="I19" s="163" t="s">
        <v>13</v>
      </c>
      <c r="J19" s="163" t="s">
        <v>12</v>
      </c>
      <c r="K19" s="182">
        <v>312</v>
      </c>
      <c r="L19" s="163" t="s">
        <v>120</v>
      </c>
      <c r="M19" s="163" t="s">
        <v>14</v>
      </c>
      <c r="N19" s="162">
        <v>23400000</v>
      </c>
      <c r="O19" s="218" t="s">
        <v>194</v>
      </c>
      <c r="Q19" s="121"/>
    </row>
    <row r="20" spans="1:17" ht="18.75" customHeight="1" x14ac:dyDescent="0.15">
      <c r="A20" s="442"/>
      <c r="B20" s="401"/>
      <c r="C20" s="402"/>
      <c r="D20" s="422"/>
      <c r="E20" s="187">
        <v>0</v>
      </c>
      <c r="F20" s="188">
        <v>9709.0500000000011</v>
      </c>
      <c r="G20" s="189" t="s">
        <v>188</v>
      </c>
      <c r="H20" s="190">
        <v>0</v>
      </c>
      <c r="I20" s="189" t="s">
        <v>195</v>
      </c>
      <c r="J20" s="189" t="s">
        <v>188</v>
      </c>
      <c r="K20" s="190">
        <v>53</v>
      </c>
      <c r="L20" s="191" t="s">
        <v>120</v>
      </c>
      <c r="M20" s="192" t="s">
        <v>14</v>
      </c>
      <c r="N20" s="193">
        <v>0</v>
      </c>
      <c r="O20" s="219" t="s">
        <v>119</v>
      </c>
    </row>
    <row r="21" spans="1:17" ht="18.75" customHeight="1" x14ac:dyDescent="0.15">
      <c r="A21" s="202" t="s">
        <v>197</v>
      </c>
      <c r="B21" s="203" t="s">
        <v>197</v>
      </c>
      <c r="C21" s="203" t="s">
        <v>197</v>
      </c>
      <c r="D21" s="203" t="s">
        <v>197</v>
      </c>
      <c r="E21" s="173">
        <v>0</v>
      </c>
      <c r="F21" s="443"/>
      <c r="G21" s="444"/>
      <c r="H21" s="444"/>
      <c r="I21" s="445"/>
      <c r="J21" s="204" t="s">
        <v>187</v>
      </c>
      <c r="K21" s="204"/>
      <c r="L21" s="204" t="s">
        <v>53</v>
      </c>
      <c r="M21" s="204" t="s">
        <v>198</v>
      </c>
      <c r="N21" s="205">
        <v>0</v>
      </c>
      <c r="O21" s="206"/>
    </row>
    <row r="22" spans="1:17" ht="18.75" customHeight="1" x14ac:dyDescent="0.15">
      <c r="A22" s="391" t="s">
        <v>199</v>
      </c>
      <c r="B22" s="393" t="s">
        <v>199</v>
      </c>
      <c r="C22" s="207" t="s">
        <v>200</v>
      </c>
      <c r="D22" s="208" t="s">
        <v>200</v>
      </c>
      <c r="E22" s="173">
        <v>0</v>
      </c>
      <c r="F22" s="443"/>
      <c r="G22" s="444"/>
      <c r="H22" s="444"/>
      <c r="I22" s="445"/>
      <c r="J22" s="204" t="s">
        <v>187</v>
      </c>
      <c r="K22" s="204"/>
      <c r="L22" s="204" t="s">
        <v>53</v>
      </c>
      <c r="M22" s="204" t="s">
        <v>198</v>
      </c>
      <c r="N22" s="205">
        <v>0</v>
      </c>
      <c r="O22" s="209"/>
    </row>
    <row r="23" spans="1:17" ht="18.75" customHeight="1" x14ac:dyDescent="0.15">
      <c r="A23" s="392"/>
      <c r="B23" s="394"/>
      <c r="C23" s="207" t="s">
        <v>201</v>
      </c>
      <c r="D23" s="208" t="s">
        <v>201</v>
      </c>
      <c r="E23" s="173">
        <v>0</v>
      </c>
      <c r="F23" s="443"/>
      <c r="G23" s="444"/>
      <c r="H23" s="444"/>
      <c r="I23" s="445"/>
      <c r="J23" s="204" t="s">
        <v>187</v>
      </c>
      <c r="K23" s="204"/>
      <c r="L23" s="204" t="s">
        <v>53</v>
      </c>
      <c r="M23" s="204" t="s">
        <v>198</v>
      </c>
      <c r="N23" s="205">
        <v>0</v>
      </c>
      <c r="O23" s="209"/>
    </row>
    <row r="24" spans="1:17" ht="18.75" customHeight="1" x14ac:dyDescent="0.15">
      <c r="A24" s="395" t="s">
        <v>202</v>
      </c>
      <c r="B24" s="396" t="s">
        <v>202</v>
      </c>
      <c r="C24" s="203" t="s">
        <v>164</v>
      </c>
      <c r="D24" s="203" t="s">
        <v>164</v>
      </c>
      <c r="E24" s="173">
        <v>0</v>
      </c>
      <c r="F24" s="443"/>
      <c r="G24" s="444"/>
      <c r="H24" s="444"/>
      <c r="I24" s="445"/>
      <c r="J24" s="204" t="s">
        <v>187</v>
      </c>
      <c r="K24" s="204"/>
      <c r="L24" s="204" t="s">
        <v>53</v>
      </c>
      <c r="M24" s="204" t="s">
        <v>198</v>
      </c>
      <c r="N24" s="205">
        <v>0</v>
      </c>
      <c r="O24" s="210"/>
    </row>
    <row r="25" spans="1:17" ht="18.75" customHeight="1" x14ac:dyDescent="0.15">
      <c r="A25" s="395"/>
      <c r="B25" s="396"/>
      <c r="C25" s="203" t="s">
        <v>163</v>
      </c>
      <c r="D25" s="204" t="s">
        <v>163</v>
      </c>
      <c r="E25" s="173">
        <v>0</v>
      </c>
      <c r="F25" s="443"/>
      <c r="G25" s="444"/>
      <c r="H25" s="444"/>
      <c r="I25" s="445"/>
      <c r="J25" s="204" t="s">
        <v>187</v>
      </c>
      <c r="K25" s="204"/>
      <c r="L25" s="204" t="s">
        <v>53</v>
      </c>
      <c r="M25" s="204" t="s">
        <v>198</v>
      </c>
      <c r="N25" s="205">
        <v>0</v>
      </c>
      <c r="O25" s="209"/>
    </row>
    <row r="26" spans="1:17" ht="18.75" customHeight="1" x14ac:dyDescent="0.15">
      <c r="A26" s="406" t="s">
        <v>44</v>
      </c>
      <c r="B26" s="403" t="s">
        <v>45</v>
      </c>
      <c r="C26" s="400" t="s">
        <v>43</v>
      </c>
      <c r="D26" s="423" t="s">
        <v>203</v>
      </c>
      <c r="E26" s="426">
        <v>374357300</v>
      </c>
      <c r="F26" s="141">
        <v>52360</v>
      </c>
      <c r="G26" s="197" t="s">
        <v>33</v>
      </c>
      <c r="H26" s="198">
        <v>0</v>
      </c>
      <c r="I26" s="197" t="s">
        <v>34</v>
      </c>
      <c r="J26" s="197" t="s">
        <v>33</v>
      </c>
      <c r="K26" s="198">
        <v>259</v>
      </c>
      <c r="L26" s="197" t="s">
        <v>35</v>
      </c>
      <c r="M26" s="197" t="s">
        <v>37</v>
      </c>
      <c r="N26" s="199">
        <v>0</v>
      </c>
      <c r="O26" s="154" t="s">
        <v>122</v>
      </c>
    </row>
    <row r="27" spans="1:17" ht="18.75" customHeight="1" x14ac:dyDescent="0.15">
      <c r="A27" s="407"/>
      <c r="B27" s="404"/>
      <c r="C27" s="401"/>
      <c r="D27" s="424"/>
      <c r="E27" s="427"/>
      <c r="F27" s="140">
        <v>48509.5</v>
      </c>
      <c r="G27" s="129" t="s">
        <v>12</v>
      </c>
      <c r="H27" s="195">
        <v>0</v>
      </c>
      <c r="I27" s="129" t="s">
        <v>13</v>
      </c>
      <c r="J27" s="129" t="s">
        <v>12</v>
      </c>
      <c r="K27" s="195">
        <v>259</v>
      </c>
      <c r="L27" s="129" t="s">
        <v>121</v>
      </c>
      <c r="M27" s="129" t="s">
        <v>14</v>
      </c>
      <c r="N27" s="140">
        <v>0</v>
      </c>
      <c r="O27" s="155" t="s">
        <v>123</v>
      </c>
    </row>
    <row r="28" spans="1:17" ht="18.75" customHeight="1" x14ac:dyDescent="0.15">
      <c r="A28" s="407"/>
      <c r="B28" s="404"/>
      <c r="C28" s="401"/>
      <c r="D28" s="424"/>
      <c r="E28" s="427"/>
      <c r="F28" s="140">
        <v>44786.5</v>
      </c>
      <c r="G28" s="129" t="s">
        <v>12</v>
      </c>
      <c r="H28" s="195">
        <v>3</v>
      </c>
      <c r="I28" s="129" t="s">
        <v>13</v>
      </c>
      <c r="J28" s="129" t="s">
        <v>12</v>
      </c>
      <c r="K28" s="195">
        <v>259</v>
      </c>
      <c r="L28" s="129" t="s">
        <v>120</v>
      </c>
      <c r="M28" s="129" t="s">
        <v>14</v>
      </c>
      <c r="N28" s="140">
        <v>34799110.5</v>
      </c>
      <c r="O28" s="155" t="s">
        <v>124</v>
      </c>
    </row>
    <row r="29" spans="1:17" ht="18.75" customHeight="1" x14ac:dyDescent="0.15">
      <c r="A29" s="407"/>
      <c r="B29" s="404"/>
      <c r="C29" s="401"/>
      <c r="D29" s="424"/>
      <c r="E29" s="427"/>
      <c r="F29" s="140">
        <v>43562.5</v>
      </c>
      <c r="G29" s="131" t="s">
        <v>12</v>
      </c>
      <c r="H29" s="184">
        <v>6</v>
      </c>
      <c r="I29" s="131" t="s">
        <v>13</v>
      </c>
      <c r="J29" s="131" t="s">
        <v>12</v>
      </c>
      <c r="K29" s="184">
        <v>259</v>
      </c>
      <c r="L29" s="131" t="s">
        <v>120</v>
      </c>
      <c r="M29" s="131" t="s">
        <v>14</v>
      </c>
      <c r="N29" s="143">
        <v>67696125</v>
      </c>
      <c r="O29" s="155" t="s">
        <v>125</v>
      </c>
    </row>
    <row r="30" spans="1:17" ht="18.75" customHeight="1" x14ac:dyDescent="0.15">
      <c r="A30" s="407"/>
      <c r="B30" s="404"/>
      <c r="C30" s="401"/>
      <c r="D30" s="424"/>
      <c r="E30" s="427"/>
      <c r="F30" s="142">
        <v>42321.5</v>
      </c>
      <c r="G30" s="130" t="s">
        <v>12</v>
      </c>
      <c r="H30" s="196">
        <v>8</v>
      </c>
      <c r="I30" s="130" t="s">
        <v>13</v>
      </c>
      <c r="J30" s="130" t="s">
        <v>12</v>
      </c>
      <c r="K30" s="196">
        <v>259</v>
      </c>
      <c r="L30" s="130" t="s">
        <v>120</v>
      </c>
      <c r="M30" s="130" t="s">
        <v>14</v>
      </c>
      <c r="N30" s="142">
        <v>87690148</v>
      </c>
      <c r="O30" s="156" t="s">
        <v>126</v>
      </c>
    </row>
    <row r="31" spans="1:17" ht="18.75" customHeight="1" x14ac:dyDescent="0.15">
      <c r="A31" s="407"/>
      <c r="B31" s="404"/>
      <c r="C31" s="401"/>
      <c r="D31" s="424"/>
      <c r="E31" s="427"/>
      <c r="F31" s="141">
        <v>56056</v>
      </c>
      <c r="G31" s="128" t="s">
        <v>12</v>
      </c>
      <c r="H31" s="183">
        <v>0</v>
      </c>
      <c r="I31" s="128" t="s">
        <v>13</v>
      </c>
      <c r="J31" s="128" t="s">
        <v>12</v>
      </c>
      <c r="K31" s="183">
        <v>259</v>
      </c>
      <c r="L31" s="128" t="s">
        <v>120</v>
      </c>
      <c r="M31" s="128" t="s">
        <v>14</v>
      </c>
      <c r="N31" s="141">
        <v>0</v>
      </c>
      <c r="O31" s="154" t="s">
        <v>127</v>
      </c>
    </row>
    <row r="32" spans="1:17" ht="18.75" customHeight="1" x14ac:dyDescent="0.15">
      <c r="A32" s="407"/>
      <c r="B32" s="404"/>
      <c r="C32" s="401"/>
      <c r="D32" s="424"/>
      <c r="E32" s="427"/>
      <c r="F32" s="140">
        <v>51933.700000000004</v>
      </c>
      <c r="G32" s="129" t="s">
        <v>12</v>
      </c>
      <c r="H32" s="195">
        <v>0</v>
      </c>
      <c r="I32" s="129" t="s">
        <v>13</v>
      </c>
      <c r="J32" s="129" t="s">
        <v>12</v>
      </c>
      <c r="K32" s="195">
        <v>259</v>
      </c>
      <c r="L32" s="129" t="s">
        <v>120</v>
      </c>
      <c r="M32" s="129" t="s">
        <v>14</v>
      </c>
      <c r="N32" s="140">
        <v>0</v>
      </c>
      <c r="O32" s="155" t="s">
        <v>128</v>
      </c>
    </row>
    <row r="33" spans="1:16" ht="18.75" customHeight="1" x14ac:dyDescent="0.15">
      <c r="A33" s="407"/>
      <c r="B33" s="404"/>
      <c r="C33" s="401"/>
      <c r="D33" s="424"/>
      <c r="E33" s="427"/>
      <c r="F33" s="140">
        <v>47947.9</v>
      </c>
      <c r="G33" s="129" t="s">
        <v>12</v>
      </c>
      <c r="H33" s="195">
        <v>1</v>
      </c>
      <c r="I33" s="129" t="s">
        <v>13</v>
      </c>
      <c r="J33" s="129" t="s">
        <v>12</v>
      </c>
      <c r="K33" s="195">
        <v>259</v>
      </c>
      <c r="L33" s="129" t="s">
        <v>120</v>
      </c>
      <c r="M33" s="129" t="s">
        <v>14</v>
      </c>
      <c r="N33" s="140">
        <v>12418506.1</v>
      </c>
      <c r="O33" s="155" t="s">
        <v>129</v>
      </c>
    </row>
    <row r="34" spans="1:16" ht="18.75" customHeight="1" x14ac:dyDescent="0.15">
      <c r="A34" s="407"/>
      <c r="B34" s="404"/>
      <c r="C34" s="401"/>
      <c r="D34" s="424"/>
      <c r="E34" s="427"/>
      <c r="F34" s="140">
        <v>46637.5</v>
      </c>
      <c r="G34" s="129" t="s">
        <v>12</v>
      </c>
      <c r="H34" s="195">
        <v>4</v>
      </c>
      <c r="I34" s="129" t="s">
        <v>13</v>
      </c>
      <c r="J34" s="129" t="s">
        <v>12</v>
      </c>
      <c r="K34" s="195">
        <v>259</v>
      </c>
      <c r="L34" s="129" t="s">
        <v>120</v>
      </c>
      <c r="M34" s="129" t="s">
        <v>14</v>
      </c>
      <c r="N34" s="140">
        <v>48316450</v>
      </c>
      <c r="O34" s="155" t="s">
        <v>130</v>
      </c>
    </row>
    <row r="35" spans="1:16" ht="18.75" customHeight="1" x14ac:dyDescent="0.15">
      <c r="A35" s="407"/>
      <c r="B35" s="404"/>
      <c r="C35" s="401"/>
      <c r="D35" s="424"/>
      <c r="E35" s="427"/>
      <c r="F35" s="142">
        <v>45308.9</v>
      </c>
      <c r="G35" s="130" t="s">
        <v>12</v>
      </c>
      <c r="H35" s="196">
        <v>2</v>
      </c>
      <c r="I35" s="130" t="s">
        <v>13</v>
      </c>
      <c r="J35" s="130" t="s">
        <v>12</v>
      </c>
      <c r="K35" s="196">
        <v>259</v>
      </c>
      <c r="L35" s="130" t="s">
        <v>120</v>
      </c>
      <c r="M35" s="130" t="s">
        <v>14</v>
      </c>
      <c r="N35" s="142">
        <v>23470010.199999999</v>
      </c>
      <c r="O35" s="156" t="s">
        <v>131</v>
      </c>
    </row>
    <row r="36" spans="1:16" ht="18.75" customHeight="1" x14ac:dyDescent="0.15">
      <c r="A36" s="407"/>
      <c r="B36" s="404"/>
      <c r="C36" s="401"/>
      <c r="D36" s="424"/>
      <c r="E36" s="427"/>
      <c r="F36" s="336">
        <v>57904</v>
      </c>
      <c r="G36" s="128" t="s">
        <v>12</v>
      </c>
      <c r="H36" s="183">
        <v>0</v>
      </c>
      <c r="I36" s="128" t="s">
        <v>13</v>
      </c>
      <c r="J36" s="128" t="s">
        <v>12</v>
      </c>
      <c r="K36" s="183">
        <v>259</v>
      </c>
      <c r="L36" s="128" t="s">
        <v>120</v>
      </c>
      <c r="M36" s="128" t="s">
        <v>14</v>
      </c>
      <c r="N36" s="141">
        <v>0</v>
      </c>
      <c r="O36" s="154" t="s">
        <v>132</v>
      </c>
    </row>
    <row r="37" spans="1:16" ht="18.75" customHeight="1" x14ac:dyDescent="0.15">
      <c r="A37" s="407"/>
      <c r="B37" s="404"/>
      <c r="C37" s="401"/>
      <c r="D37" s="424"/>
      <c r="E37" s="427"/>
      <c r="F37" s="337">
        <v>53645.799999999996</v>
      </c>
      <c r="G37" s="129" t="s">
        <v>12</v>
      </c>
      <c r="H37" s="195">
        <v>0</v>
      </c>
      <c r="I37" s="129" t="s">
        <v>13</v>
      </c>
      <c r="J37" s="129" t="s">
        <v>12</v>
      </c>
      <c r="K37" s="195">
        <v>259</v>
      </c>
      <c r="L37" s="129" t="s">
        <v>120</v>
      </c>
      <c r="M37" s="129" t="s">
        <v>14</v>
      </c>
      <c r="N37" s="140">
        <v>0</v>
      </c>
      <c r="O37" s="155" t="s">
        <v>133</v>
      </c>
    </row>
    <row r="38" spans="1:16" ht="18.75" customHeight="1" x14ac:dyDescent="0.15">
      <c r="A38" s="407"/>
      <c r="B38" s="404"/>
      <c r="C38" s="401"/>
      <c r="D38" s="424"/>
      <c r="E38" s="427"/>
      <c r="F38" s="337">
        <v>49528.6</v>
      </c>
      <c r="G38" s="129" t="s">
        <v>12</v>
      </c>
      <c r="H38" s="195">
        <v>0</v>
      </c>
      <c r="I38" s="129" t="s">
        <v>13</v>
      </c>
      <c r="J38" s="129" t="s">
        <v>12</v>
      </c>
      <c r="K38" s="195">
        <v>259</v>
      </c>
      <c r="L38" s="129" t="s">
        <v>120</v>
      </c>
      <c r="M38" s="129" t="s">
        <v>14</v>
      </c>
      <c r="N38" s="140">
        <v>0</v>
      </c>
      <c r="O38" s="155" t="s">
        <v>134</v>
      </c>
    </row>
    <row r="39" spans="1:16" ht="18.75" customHeight="1" x14ac:dyDescent="0.15">
      <c r="A39" s="407"/>
      <c r="B39" s="404"/>
      <c r="C39" s="401"/>
      <c r="D39" s="424"/>
      <c r="E39" s="427"/>
      <c r="F39" s="337">
        <v>48175</v>
      </c>
      <c r="G39" s="129" t="s">
        <v>12</v>
      </c>
      <c r="H39" s="195">
        <v>3</v>
      </c>
      <c r="I39" s="129" t="s">
        <v>13</v>
      </c>
      <c r="J39" s="129" t="s">
        <v>12</v>
      </c>
      <c r="K39" s="195">
        <v>259</v>
      </c>
      <c r="L39" s="129" t="s">
        <v>120</v>
      </c>
      <c r="M39" s="129" t="s">
        <v>14</v>
      </c>
      <c r="N39" s="140">
        <v>37431975</v>
      </c>
      <c r="O39" s="155" t="s">
        <v>135</v>
      </c>
    </row>
    <row r="40" spans="1:16" ht="18.75" customHeight="1" x14ac:dyDescent="0.15">
      <c r="A40" s="407"/>
      <c r="B40" s="404"/>
      <c r="C40" s="401"/>
      <c r="D40" s="424"/>
      <c r="E40" s="427"/>
      <c r="F40" s="338">
        <v>46802.6</v>
      </c>
      <c r="G40" s="130" t="s">
        <v>12</v>
      </c>
      <c r="H40" s="196">
        <v>3</v>
      </c>
      <c r="I40" s="130" t="s">
        <v>13</v>
      </c>
      <c r="J40" s="130" t="s">
        <v>12</v>
      </c>
      <c r="K40" s="196">
        <v>259</v>
      </c>
      <c r="L40" s="130" t="s">
        <v>120</v>
      </c>
      <c r="M40" s="130" t="s">
        <v>14</v>
      </c>
      <c r="N40" s="142">
        <v>36365620.199999996</v>
      </c>
      <c r="O40" s="156" t="s">
        <v>136</v>
      </c>
    </row>
    <row r="41" spans="1:16" ht="18.75" customHeight="1" x14ac:dyDescent="0.15">
      <c r="A41" s="407"/>
      <c r="B41" s="404"/>
      <c r="C41" s="401"/>
      <c r="D41" s="424"/>
      <c r="E41" s="427"/>
      <c r="F41" s="141">
        <v>61600</v>
      </c>
      <c r="G41" s="128" t="s">
        <v>12</v>
      </c>
      <c r="H41" s="183">
        <v>0</v>
      </c>
      <c r="I41" s="128" t="s">
        <v>34</v>
      </c>
      <c r="J41" s="128" t="s">
        <v>33</v>
      </c>
      <c r="K41" s="183">
        <v>259</v>
      </c>
      <c r="L41" s="128" t="s">
        <v>120</v>
      </c>
      <c r="M41" s="128" t="s">
        <v>37</v>
      </c>
      <c r="N41" s="141">
        <v>0</v>
      </c>
      <c r="O41" s="154" t="s">
        <v>137</v>
      </c>
    </row>
    <row r="42" spans="1:16" ht="18.75" customHeight="1" x14ac:dyDescent="0.15">
      <c r="A42" s="407"/>
      <c r="B42" s="404"/>
      <c r="C42" s="401"/>
      <c r="D42" s="424"/>
      <c r="E42" s="427"/>
      <c r="F42" s="140">
        <v>57070</v>
      </c>
      <c r="G42" s="129" t="s">
        <v>12</v>
      </c>
      <c r="H42" s="195">
        <v>0</v>
      </c>
      <c r="I42" s="129" t="s">
        <v>13</v>
      </c>
      <c r="J42" s="129" t="s">
        <v>12</v>
      </c>
      <c r="K42" s="195">
        <v>259</v>
      </c>
      <c r="L42" s="129" t="s">
        <v>120</v>
      </c>
      <c r="M42" s="129" t="s">
        <v>14</v>
      </c>
      <c r="N42" s="140">
        <v>0</v>
      </c>
      <c r="O42" s="155" t="s">
        <v>138</v>
      </c>
    </row>
    <row r="43" spans="1:16" ht="18.75" customHeight="1" x14ac:dyDescent="0.15">
      <c r="A43" s="407"/>
      <c r="B43" s="404"/>
      <c r="C43" s="401"/>
      <c r="D43" s="424"/>
      <c r="E43" s="427"/>
      <c r="F43" s="140">
        <v>52690</v>
      </c>
      <c r="G43" s="129" t="s">
        <v>12</v>
      </c>
      <c r="H43" s="195">
        <v>0</v>
      </c>
      <c r="I43" s="129" t="s">
        <v>13</v>
      </c>
      <c r="J43" s="129" t="s">
        <v>12</v>
      </c>
      <c r="K43" s="195">
        <v>259</v>
      </c>
      <c r="L43" s="129" t="s">
        <v>120</v>
      </c>
      <c r="M43" s="129" t="s">
        <v>14</v>
      </c>
      <c r="N43" s="140">
        <v>0</v>
      </c>
      <c r="O43" s="155" t="s">
        <v>139</v>
      </c>
    </row>
    <row r="44" spans="1:16" ht="18.75" customHeight="1" x14ac:dyDescent="0.15">
      <c r="A44" s="407"/>
      <c r="B44" s="404"/>
      <c r="C44" s="401"/>
      <c r="D44" s="424"/>
      <c r="E44" s="427"/>
      <c r="F44" s="140">
        <v>51250</v>
      </c>
      <c r="G44" s="129" t="s">
        <v>12</v>
      </c>
      <c r="H44" s="195">
        <v>1</v>
      </c>
      <c r="I44" s="129" t="s">
        <v>13</v>
      </c>
      <c r="J44" s="129" t="s">
        <v>12</v>
      </c>
      <c r="K44" s="195">
        <v>259</v>
      </c>
      <c r="L44" s="129" t="s">
        <v>120</v>
      </c>
      <c r="M44" s="129" t="s">
        <v>14</v>
      </c>
      <c r="N44" s="140">
        <v>13273750</v>
      </c>
      <c r="O44" s="155" t="s">
        <v>140</v>
      </c>
    </row>
    <row r="45" spans="1:16" ht="18.75" customHeight="1" x14ac:dyDescent="0.15">
      <c r="A45" s="407"/>
      <c r="B45" s="404"/>
      <c r="C45" s="401"/>
      <c r="D45" s="425"/>
      <c r="E45" s="428"/>
      <c r="F45" s="142">
        <v>49790</v>
      </c>
      <c r="G45" s="130" t="s">
        <v>12</v>
      </c>
      <c r="H45" s="196">
        <v>1</v>
      </c>
      <c r="I45" s="130" t="s">
        <v>13</v>
      </c>
      <c r="J45" s="130" t="s">
        <v>12</v>
      </c>
      <c r="K45" s="196">
        <v>259</v>
      </c>
      <c r="L45" s="130" t="s">
        <v>120</v>
      </c>
      <c r="M45" s="130" t="s">
        <v>14</v>
      </c>
      <c r="N45" s="142">
        <v>12895610</v>
      </c>
      <c r="O45" s="156" t="s">
        <v>141</v>
      </c>
    </row>
    <row r="46" spans="1:16" ht="18.75" customHeight="1" x14ac:dyDescent="0.15">
      <c r="A46" s="407"/>
      <c r="B46" s="404"/>
      <c r="C46" s="401"/>
      <c r="D46" s="446" t="s">
        <v>204</v>
      </c>
      <c r="E46" s="448">
        <v>60000000</v>
      </c>
      <c r="F46" s="115">
        <v>64727</v>
      </c>
      <c r="G46" s="128" t="s">
        <v>188</v>
      </c>
      <c r="H46" s="183">
        <v>0</v>
      </c>
      <c r="I46" s="128" t="s">
        <v>13</v>
      </c>
      <c r="J46" s="128" t="s">
        <v>12</v>
      </c>
      <c r="K46" s="183">
        <v>53</v>
      </c>
      <c r="L46" s="128" t="s">
        <v>120</v>
      </c>
      <c r="M46" s="128" t="s">
        <v>205</v>
      </c>
      <c r="N46" s="141">
        <v>0</v>
      </c>
      <c r="O46" s="154" t="s">
        <v>142</v>
      </c>
    </row>
    <row r="47" spans="1:16" ht="18.75" customHeight="1" x14ac:dyDescent="0.15">
      <c r="A47" s="407"/>
      <c r="B47" s="404"/>
      <c r="C47" s="401"/>
      <c r="D47" s="446"/>
      <c r="E47" s="448"/>
      <c r="F47" s="116">
        <v>2200</v>
      </c>
      <c r="G47" s="129" t="s">
        <v>54</v>
      </c>
      <c r="H47" s="195">
        <v>0</v>
      </c>
      <c r="I47" s="129" t="s">
        <v>13</v>
      </c>
      <c r="J47" s="129" t="s">
        <v>12</v>
      </c>
      <c r="K47" s="195">
        <v>259</v>
      </c>
      <c r="L47" s="129" t="s">
        <v>120</v>
      </c>
      <c r="M47" s="129" t="s">
        <v>205</v>
      </c>
      <c r="N47" s="140">
        <v>0</v>
      </c>
      <c r="O47" s="155" t="s">
        <v>143</v>
      </c>
    </row>
    <row r="48" spans="1:16" ht="18.75" customHeight="1" x14ac:dyDescent="0.15">
      <c r="A48" s="408"/>
      <c r="B48" s="405"/>
      <c r="C48" s="402"/>
      <c r="D48" s="447"/>
      <c r="E48" s="449"/>
      <c r="F48" s="397">
        <v>5000000</v>
      </c>
      <c r="G48" s="398"/>
      <c r="H48" s="398"/>
      <c r="I48" s="399"/>
      <c r="J48" s="130" t="s">
        <v>12</v>
      </c>
      <c r="K48" s="196">
        <v>12</v>
      </c>
      <c r="L48" s="130" t="s">
        <v>196</v>
      </c>
      <c r="M48" s="130" t="s">
        <v>14</v>
      </c>
      <c r="N48" s="142">
        <v>60000000</v>
      </c>
      <c r="O48" s="156" t="s">
        <v>206</v>
      </c>
      <c r="P48" s="117"/>
    </row>
    <row r="49" spans="1:15" ht="18.75" customHeight="1" x14ac:dyDescent="0.15">
      <c r="A49" s="410" t="s">
        <v>8</v>
      </c>
      <c r="B49" s="411" t="s">
        <v>8</v>
      </c>
      <c r="C49" s="16" t="s">
        <v>7</v>
      </c>
      <c r="D49" s="114" t="s">
        <v>55</v>
      </c>
      <c r="E49" s="174">
        <v>0</v>
      </c>
      <c r="F49" s="416"/>
      <c r="G49" s="417"/>
      <c r="H49" s="417"/>
      <c r="I49" s="417"/>
      <c r="J49" s="417"/>
      <c r="K49" s="417"/>
      <c r="L49" s="417"/>
      <c r="M49" s="417"/>
      <c r="N49" s="418"/>
      <c r="O49" s="113"/>
    </row>
    <row r="50" spans="1:15" ht="18.75" customHeight="1" x14ac:dyDescent="0.15">
      <c r="A50" s="410"/>
      <c r="B50" s="411"/>
      <c r="C50" s="16" t="s">
        <v>354</v>
      </c>
      <c r="D50" s="114" t="s">
        <v>353</v>
      </c>
      <c r="E50" s="174">
        <v>10000000</v>
      </c>
      <c r="F50" s="416"/>
      <c r="G50" s="417"/>
      <c r="H50" s="417"/>
      <c r="I50" s="417"/>
      <c r="J50" s="417"/>
      <c r="K50" s="417"/>
      <c r="L50" s="417"/>
      <c r="M50" s="417"/>
      <c r="N50" s="418"/>
      <c r="O50" s="113"/>
    </row>
    <row r="51" spans="1:15" ht="18.75" customHeight="1" x14ac:dyDescent="0.15">
      <c r="A51" s="54" t="s">
        <v>5</v>
      </c>
      <c r="B51" s="52" t="s">
        <v>5</v>
      </c>
      <c r="C51" s="118" t="s">
        <v>23</v>
      </c>
      <c r="D51" s="118" t="s">
        <v>23</v>
      </c>
      <c r="E51" s="174">
        <v>1000000</v>
      </c>
      <c r="F51" s="416"/>
      <c r="G51" s="417"/>
      <c r="H51" s="417"/>
      <c r="I51" s="417"/>
      <c r="J51" s="417"/>
      <c r="K51" s="417"/>
      <c r="L51" s="417"/>
      <c r="M51" s="417"/>
      <c r="N51" s="418"/>
      <c r="O51" s="113"/>
    </row>
    <row r="52" spans="1:15" ht="18.75" customHeight="1" x14ac:dyDescent="0.15">
      <c r="A52" s="414" t="s">
        <v>52</v>
      </c>
      <c r="B52" s="412" t="s">
        <v>52</v>
      </c>
      <c r="C52" s="52" t="s">
        <v>24</v>
      </c>
      <c r="D52" s="52" t="s">
        <v>24</v>
      </c>
      <c r="E52" s="174">
        <v>10000</v>
      </c>
      <c r="F52" s="416"/>
      <c r="G52" s="417"/>
      <c r="H52" s="417"/>
      <c r="I52" s="417"/>
      <c r="J52" s="417"/>
      <c r="K52" s="417"/>
      <c r="L52" s="417"/>
      <c r="M52" s="417"/>
      <c r="N52" s="418"/>
      <c r="O52" s="17"/>
    </row>
    <row r="53" spans="1:15" ht="18.75" customHeight="1" x14ac:dyDescent="0.15">
      <c r="A53" s="415"/>
      <c r="B53" s="413"/>
      <c r="C53" s="212" t="s">
        <v>207</v>
      </c>
      <c r="D53" s="212" t="s">
        <v>207</v>
      </c>
      <c r="E53" s="174">
        <v>1200000</v>
      </c>
      <c r="F53" s="416"/>
      <c r="G53" s="417"/>
      <c r="H53" s="417"/>
      <c r="I53" s="417"/>
      <c r="J53" s="417"/>
      <c r="K53" s="417"/>
      <c r="L53" s="417"/>
      <c r="M53" s="417"/>
      <c r="N53" s="418"/>
      <c r="O53" s="18"/>
    </row>
    <row r="54" spans="1:15" ht="18.75" customHeight="1" thickBot="1" x14ac:dyDescent="0.2">
      <c r="A54" s="415"/>
      <c r="B54" s="413"/>
      <c r="C54" s="53" t="s">
        <v>25</v>
      </c>
      <c r="D54" s="53" t="s">
        <v>25</v>
      </c>
      <c r="E54" s="175">
        <v>3000000</v>
      </c>
      <c r="F54" s="386"/>
      <c r="G54" s="387"/>
      <c r="H54" s="387"/>
      <c r="I54" s="387"/>
      <c r="J54" s="387"/>
      <c r="K54" s="387"/>
      <c r="L54" s="387"/>
      <c r="M54" s="387"/>
      <c r="N54" s="388"/>
      <c r="O54" s="18"/>
    </row>
    <row r="55" spans="1:15" ht="34.5" customHeight="1" thickBot="1" x14ac:dyDescent="0.2">
      <c r="A55" s="389" t="s">
        <v>208</v>
      </c>
      <c r="B55" s="390"/>
      <c r="C55" s="390"/>
      <c r="D55" s="390"/>
      <c r="E55" s="176">
        <v>519567870</v>
      </c>
      <c r="F55" s="409"/>
      <c r="G55" s="409"/>
      <c r="H55" s="409"/>
      <c r="I55" s="409"/>
      <c r="J55" s="409"/>
      <c r="K55" s="409"/>
      <c r="L55" s="409"/>
      <c r="M55" s="409"/>
      <c r="N55" s="409"/>
      <c r="O55" s="211"/>
    </row>
    <row r="57" spans="1:15" ht="12.75" customHeight="1" x14ac:dyDescent="0.15">
      <c r="E57" s="120">
        <f>E4+E26+E46</f>
        <v>480957870</v>
      </c>
    </row>
  </sheetData>
  <mergeCells count="40">
    <mergeCell ref="F24:I24"/>
    <mergeCell ref="F25:I25"/>
    <mergeCell ref="D46:D48"/>
    <mergeCell ref="E46:E48"/>
    <mergeCell ref="A1:O1"/>
    <mergeCell ref="A2:D2"/>
    <mergeCell ref="E2:E3"/>
    <mergeCell ref="F2:O3"/>
    <mergeCell ref="A4:A20"/>
    <mergeCell ref="F21:I21"/>
    <mergeCell ref="F51:N51"/>
    <mergeCell ref="F52:N52"/>
    <mergeCell ref="F53:N53"/>
    <mergeCell ref="D4:D18"/>
    <mergeCell ref="E4:E18"/>
    <mergeCell ref="D19:D20"/>
    <mergeCell ref="D26:D45"/>
    <mergeCell ref="E26:E45"/>
    <mergeCell ref="F22:I22"/>
    <mergeCell ref="F23:I23"/>
    <mergeCell ref="B4:B20"/>
    <mergeCell ref="C4:C18"/>
    <mergeCell ref="C19:C20"/>
    <mergeCell ref="F55:N55"/>
    <mergeCell ref="A49:A50"/>
    <mergeCell ref="B49:B50"/>
    <mergeCell ref="B52:B54"/>
    <mergeCell ref="A52:A54"/>
    <mergeCell ref="F49:N49"/>
    <mergeCell ref="F50:N50"/>
    <mergeCell ref="F54:N54"/>
    <mergeCell ref="A55:D55"/>
    <mergeCell ref="A22:A23"/>
    <mergeCell ref="B22:B23"/>
    <mergeCell ref="A24:A25"/>
    <mergeCell ref="B24:B25"/>
    <mergeCell ref="F48:I48"/>
    <mergeCell ref="C26:C48"/>
    <mergeCell ref="B26:B48"/>
    <mergeCell ref="A26:A48"/>
  </mergeCells>
  <phoneticPr fontId="1" type="noConversion"/>
  <pageMargins left="0.35433070866141736" right="0" top="0.78740157480314965" bottom="0.39370078740157483" header="0" footer="0"/>
  <pageSetup paperSize="9" scale="83" firstPageNumber="4294967295" fitToHeight="0" pageOrder="overThenDown" orientation="landscape" r:id="rId1"/>
  <headerFooter alignWithMargins="0"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71"/>
  <sheetViews>
    <sheetView view="pageBreakPreview" zoomScaleNormal="85" zoomScaleSheetLayoutView="100" workbookViewId="0">
      <selection activeCell="F5" sqref="A1:P68"/>
    </sheetView>
  </sheetViews>
  <sheetFormatPr defaultRowHeight="12.75" customHeight="1" x14ac:dyDescent="0.15"/>
  <cols>
    <col min="1" max="1" width="10.28515625" style="151" bestFit="1" customWidth="1"/>
    <col min="2" max="2" width="14.140625" style="151" bestFit="1" customWidth="1"/>
    <col min="3" max="3" width="19.28515625" style="151" bestFit="1" customWidth="1"/>
    <col min="4" max="4" width="22.5703125" style="151" bestFit="1" customWidth="1"/>
    <col min="5" max="5" width="19.5703125" style="153" bestFit="1" customWidth="1"/>
    <col min="6" max="6" width="14.28515625" style="234" bestFit="1" customWidth="1"/>
    <col min="7" max="13" width="4.7109375" style="149" customWidth="1"/>
    <col min="14" max="14" width="14.140625" style="150" customWidth="1"/>
    <col min="15" max="15" width="41.42578125" style="135" bestFit="1" customWidth="1"/>
    <col min="16" max="16" width="16" style="149" customWidth="1"/>
    <col min="17" max="17" width="15.42578125" style="122" bestFit="1" customWidth="1"/>
    <col min="18" max="18" width="10.5703125" style="149" bestFit="1" customWidth="1"/>
    <col min="19" max="19" width="10.5703125" style="124" bestFit="1" customWidth="1"/>
    <col min="20" max="20" width="14.5703125" style="150" customWidth="1"/>
    <col min="21" max="16384" width="9.140625" style="149"/>
  </cols>
  <sheetData>
    <row r="1" spans="1:17" ht="43.5" customHeight="1" x14ac:dyDescent="0.15">
      <c r="A1" s="482" t="s">
        <v>323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4"/>
      <c r="P1" s="309" t="s">
        <v>288</v>
      </c>
    </row>
    <row r="2" spans="1:17" ht="4.5" hidden="1" customHeight="1" x14ac:dyDescent="0.15">
      <c r="A2" s="136"/>
      <c r="B2" s="157"/>
      <c r="C2" s="157"/>
      <c r="D2" s="157"/>
      <c r="E2" s="152"/>
      <c r="F2" s="233"/>
      <c r="G2" s="138"/>
      <c r="H2" s="138"/>
      <c r="I2" s="138"/>
      <c r="J2" s="138"/>
      <c r="K2" s="138"/>
      <c r="L2" s="138"/>
      <c r="M2" s="138"/>
      <c r="N2" s="137"/>
      <c r="O2" s="139"/>
      <c r="P2" s="286">
        <v>12700000</v>
      </c>
    </row>
    <row r="3" spans="1:17" ht="18.75" customHeight="1" x14ac:dyDescent="0.15">
      <c r="A3" s="485" t="s">
        <v>56</v>
      </c>
      <c r="B3" s="486"/>
      <c r="C3" s="486"/>
      <c r="D3" s="486"/>
      <c r="E3" s="487" t="s">
        <v>324</v>
      </c>
      <c r="F3" s="489" t="s">
        <v>16</v>
      </c>
      <c r="G3" s="490"/>
      <c r="H3" s="490"/>
      <c r="I3" s="490"/>
      <c r="J3" s="490"/>
      <c r="K3" s="490"/>
      <c r="L3" s="490"/>
      <c r="M3" s="490"/>
      <c r="N3" s="490"/>
      <c r="O3" s="491"/>
      <c r="P3" s="310">
        <v>0</v>
      </c>
    </row>
    <row r="4" spans="1:17" ht="18.75" customHeight="1" thickBot="1" x14ac:dyDescent="0.2">
      <c r="A4" s="220" t="s">
        <v>1</v>
      </c>
      <c r="B4" s="221" t="s">
        <v>2</v>
      </c>
      <c r="C4" s="221" t="s">
        <v>3</v>
      </c>
      <c r="D4" s="221" t="s">
        <v>4</v>
      </c>
      <c r="E4" s="488"/>
      <c r="F4" s="492"/>
      <c r="G4" s="493"/>
      <c r="H4" s="493"/>
      <c r="I4" s="493"/>
      <c r="J4" s="493"/>
      <c r="K4" s="493"/>
      <c r="L4" s="493"/>
      <c r="M4" s="493"/>
      <c r="N4" s="493"/>
      <c r="O4" s="494"/>
    </row>
    <row r="5" spans="1:17" ht="18.75" customHeight="1" x14ac:dyDescent="0.15">
      <c r="A5" s="510" t="s">
        <v>18</v>
      </c>
      <c r="B5" s="495" t="s">
        <v>325</v>
      </c>
      <c r="C5" s="495" t="s">
        <v>6</v>
      </c>
      <c r="D5" s="499" t="s">
        <v>289</v>
      </c>
      <c r="E5" s="496">
        <v>198000000</v>
      </c>
      <c r="F5" s="225">
        <v>0</v>
      </c>
      <c r="G5" s="224" t="s">
        <v>12</v>
      </c>
      <c r="H5" s="224">
        <v>0</v>
      </c>
      <c r="I5" s="224" t="s">
        <v>13</v>
      </c>
      <c r="J5" s="224" t="s">
        <v>12</v>
      </c>
      <c r="K5" s="224">
        <v>12</v>
      </c>
      <c r="L5" s="224" t="s">
        <v>15</v>
      </c>
      <c r="M5" s="224" t="s">
        <v>14</v>
      </c>
      <c r="N5" s="225">
        <v>0</v>
      </c>
      <c r="O5" s="226" t="s">
        <v>95</v>
      </c>
      <c r="P5" s="121"/>
    </row>
    <row r="6" spans="1:17" ht="18.75" customHeight="1" x14ac:dyDescent="0.15">
      <c r="A6" s="511"/>
      <c r="B6" s="401"/>
      <c r="C6" s="401"/>
      <c r="D6" s="500"/>
      <c r="E6" s="497"/>
      <c r="F6" s="223">
        <v>2300000</v>
      </c>
      <c r="G6" s="222" t="s">
        <v>12</v>
      </c>
      <c r="H6" s="222">
        <v>4</v>
      </c>
      <c r="I6" s="222" t="s">
        <v>13</v>
      </c>
      <c r="J6" s="222" t="s">
        <v>12</v>
      </c>
      <c r="K6" s="222">
        <v>12</v>
      </c>
      <c r="L6" s="222" t="s">
        <v>15</v>
      </c>
      <c r="M6" s="222" t="s">
        <v>14</v>
      </c>
      <c r="N6" s="223">
        <v>110400000</v>
      </c>
      <c r="O6" s="227" t="s">
        <v>115</v>
      </c>
      <c r="P6" s="121"/>
    </row>
    <row r="7" spans="1:17" ht="18.75" customHeight="1" x14ac:dyDescent="0.15">
      <c r="A7" s="511"/>
      <c r="B7" s="401"/>
      <c r="C7" s="401"/>
      <c r="D7" s="500"/>
      <c r="E7" s="497"/>
      <c r="F7" s="223">
        <v>2500000</v>
      </c>
      <c r="G7" s="222" t="s">
        <v>12</v>
      </c>
      <c r="H7" s="222">
        <v>2</v>
      </c>
      <c r="I7" s="222" t="s">
        <v>13</v>
      </c>
      <c r="J7" s="222" t="s">
        <v>12</v>
      </c>
      <c r="K7" s="222">
        <v>12</v>
      </c>
      <c r="L7" s="222" t="s">
        <v>15</v>
      </c>
      <c r="M7" s="222" t="s">
        <v>14</v>
      </c>
      <c r="N7" s="223">
        <v>60000000</v>
      </c>
      <c r="O7" s="227" t="s">
        <v>90</v>
      </c>
      <c r="P7" s="121"/>
    </row>
    <row r="8" spans="1:17" ht="18.75" customHeight="1" x14ac:dyDescent="0.15">
      <c r="A8" s="511"/>
      <c r="B8" s="401"/>
      <c r="C8" s="401"/>
      <c r="D8" s="500"/>
      <c r="E8" s="497"/>
      <c r="F8" s="223">
        <v>0</v>
      </c>
      <c r="G8" s="222" t="s">
        <v>54</v>
      </c>
      <c r="H8" s="222">
        <v>0</v>
      </c>
      <c r="I8" s="222" t="s">
        <v>13</v>
      </c>
      <c r="J8" s="222" t="s">
        <v>12</v>
      </c>
      <c r="K8" s="222">
        <v>12</v>
      </c>
      <c r="L8" s="222" t="s">
        <v>15</v>
      </c>
      <c r="M8" s="222" t="s">
        <v>14</v>
      </c>
      <c r="N8" s="223">
        <v>0</v>
      </c>
      <c r="O8" s="227" t="s">
        <v>91</v>
      </c>
      <c r="P8" s="121"/>
    </row>
    <row r="9" spans="1:17" ht="18.75" customHeight="1" x14ac:dyDescent="0.15">
      <c r="A9" s="511"/>
      <c r="B9" s="401"/>
      <c r="C9" s="401"/>
      <c r="D9" s="500"/>
      <c r="E9" s="497"/>
      <c r="F9" s="223">
        <v>2300000</v>
      </c>
      <c r="G9" s="222" t="s">
        <v>12</v>
      </c>
      <c r="H9" s="222">
        <v>1</v>
      </c>
      <c r="I9" s="222" t="s">
        <v>13</v>
      </c>
      <c r="J9" s="222" t="s">
        <v>12</v>
      </c>
      <c r="K9" s="222">
        <v>12</v>
      </c>
      <c r="L9" s="222" t="s">
        <v>15</v>
      </c>
      <c r="M9" s="222" t="s">
        <v>14</v>
      </c>
      <c r="N9" s="223">
        <v>27600000</v>
      </c>
      <c r="O9" s="227" t="s">
        <v>92</v>
      </c>
      <c r="P9" s="121"/>
    </row>
    <row r="10" spans="1:17" ht="18.75" customHeight="1" x14ac:dyDescent="0.15">
      <c r="A10" s="511"/>
      <c r="B10" s="401"/>
      <c r="C10" s="401"/>
      <c r="D10" s="500"/>
      <c r="E10" s="497"/>
      <c r="F10" s="223">
        <v>0</v>
      </c>
      <c r="G10" s="222" t="s">
        <v>12</v>
      </c>
      <c r="H10" s="222">
        <v>0</v>
      </c>
      <c r="I10" s="222" t="s">
        <v>13</v>
      </c>
      <c r="J10" s="222" t="s">
        <v>12</v>
      </c>
      <c r="K10" s="222">
        <v>12</v>
      </c>
      <c r="L10" s="222" t="s">
        <v>15</v>
      </c>
      <c r="M10" s="222" t="s">
        <v>14</v>
      </c>
      <c r="N10" s="223">
        <v>0</v>
      </c>
      <c r="O10" s="227" t="s">
        <v>93</v>
      </c>
      <c r="P10" s="121"/>
    </row>
    <row r="11" spans="1:17" ht="18.75" customHeight="1" x14ac:dyDescent="0.15">
      <c r="A11" s="511"/>
      <c r="B11" s="401"/>
      <c r="C11" s="401"/>
      <c r="D11" s="501"/>
      <c r="E11" s="498"/>
      <c r="F11" s="229">
        <v>0</v>
      </c>
      <c r="G11" s="228" t="s">
        <v>12</v>
      </c>
      <c r="H11" s="228">
        <v>0</v>
      </c>
      <c r="I11" s="228" t="s">
        <v>13</v>
      </c>
      <c r="J11" s="228" t="s">
        <v>12</v>
      </c>
      <c r="K11" s="228">
        <v>12</v>
      </c>
      <c r="L11" s="228" t="s">
        <v>15</v>
      </c>
      <c r="M11" s="228" t="s">
        <v>14</v>
      </c>
      <c r="N11" s="229">
        <v>0</v>
      </c>
      <c r="O11" s="230" t="s">
        <v>94</v>
      </c>
      <c r="P11" s="121"/>
    </row>
    <row r="12" spans="1:17" ht="18.75" customHeight="1" x14ac:dyDescent="0.15">
      <c r="A12" s="511"/>
      <c r="B12" s="401"/>
      <c r="C12" s="401"/>
      <c r="D12" s="502" t="s">
        <v>106</v>
      </c>
      <c r="E12" s="426">
        <v>116400000</v>
      </c>
      <c r="F12" s="141">
        <v>3000000</v>
      </c>
      <c r="G12" s="128" t="s">
        <v>12</v>
      </c>
      <c r="H12" s="128">
        <v>1</v>
      </c>
      <c r="I12" s="128" t="s">
        <v>13</v>
      </c>
      <c r="J12" s="128" t="s">
        <v>12</v>
      </c>
      <c r="K12" s="128">
        <v>12</v>
      </c>
      <c r="L12" s="128" t="s">
        <v>15</v>
      </c>
      <c r="M12" s="128" t="s">
        <v>14</v>
      </c>
      <c r="N12" s="141">
        <v>36000000</v>
      </c>
      <c r="O12" s="186" t="s">
        <v>113</v>
      </c>
      <c r="P12" s="121"/>
    </row>
    <row r="13" spans="1:17" ht="18.75" customHeight="1" x14ac:dyDescent="0.15">
      <c r="A13" s="511"/>
      <c r="B13" s="401"/>
      <c r="C13" s="401"/>
      <c r="D13" s="503"/>
      <c r="E13" s="427"/>
      <c r="F13" s="140">
        <v>0</v>
      </c>
      <c r="G13" s="129" t="s">
        <v>12</v>
      </c>
      <c r="H13" s="129">
        <v>0</v>
      </c>
      <c r="I13" s="129" t="s">
        <v>13</v>
      </c>
      <c r="J13" s="129" t="s">
        <v>12</v>
      </c>
      <c r="K13" s="129">
        <v>12</v>
      </c>
      <c r="L13" s="129" t="s">
        <v>15</v>
      </c>
      <c r="M13" s="129" t="s">
        <v>14</v>
      </c>
      <c r="N13" s="140">
        <v>0</v>
      </c>
      <c r="O13" s="231" t="s">
        <v>96</v>
      </c>
      <c r="P13" s="121"/>
    </row>
    <row r="14" spans="1:17" ht="18.75" customHeight="1" x14ac:dyDescent="0.15">
      <c r="A14" s="511"/>
      <c r="B14" s="401"/>
      <c r="C14" s="401"/>
      <c r="D14" s="503"/>
      <c r="E14" s="427"/>
      <c r="F14" s="140">
        <v>2150000</v>
      </c>
      <c r="G14" s="129" t="s">
        <v>54</v>
      </c>
      <c r="H14" s="129">
        <v>1</v>
      </c>
      <c r="I14" s="129" t="s">
        <v>13</v>
      </c>
      <c r="J14" s="129" t="s">
        <v>12</v>
      </c>
      <c r="K14" s="129">
        <v>12</v>
      </c>
      <c r="L14" s="129" t="s">
        <v>15</v>
      </c>
      <c r="M14" s="129" t="s">
        <v>14</v>
      </c>
      <c r="N14" s="140">
        <v>25800000</v>
      </c>
      <c r="O14" s="231" t="s">
        <v>97</v>
      </c>
      <c r="P14" s="121"/>
    </row>
    <row r="15" spans="1:17" ht="18.75" customHeight="1" x14ac:dyDescent="0.15">
      <c r="A15" s="511"/>
      <c r="B15" s="401"/>
      <c r="C15" s="401"/>
      <c r="D15" s="503"/>
      <c r="E15" s="427"/>
      <c r="F15" s="140">
        <v>0</v>
      </c>
      <c r="G15" s="129" t="s">
        <v>12</v>
      </c>
      <c r="H15" s="129">
        <v>0</v>
      </c>
      <c r="I15" s="129" t="s">
        <v>13</v>
      </c>
      <c r="J15" s="129" t="s">
        <v>12</v>
      </c>
      <c r="K15" s="129">
        <v>12</v>
      </c>
      <c r="L15" s="129" t="s">
        <v>15</v>
      </c>
      <c r="M15" s="129" t="s">
        <v>14</v>
      </c>
      <c r="N15" s="140">
        <v>0</v>
      </c>
      <c r="O15" s="231" t="s">
        <v>98</v>
      </c>
      <c r="P15" s="121"/>
    </row>
    <row r="16" spans="1:17" ht="18.75" customHeight="1" x14ac:dyDescent="0.15">
      <c r="A16" s="511"/>
      <c r="B16" s="401"/>
      <c r="C16" s="401"/>
      <c r="D16" s="503"/>
      <c r="E16" s="427"/>
      <c r="F16" s="140">
        <v>2150000</v>
      </c>
      <c r="G16" s="129" t="s">
        <v>12</v>
      </c>
      <c r="H16" s="129">
        <v>1</v>
      </c>
      <c r="I16" s="129" t="s">
        <v>13</v>
      </c>
      <c r="J16" s="129" t="s">
        <v>12</v>
      </c>
      <c r="K16" s="129">
        <v>12</v>
      </c>
      <c r="L16" s="129" t="s">
        <v>15</v>
      </c>
      <c r="M16" s="129" t="s">
        <v>14</v>
      </c>
      <c r="N16" s="140">
        <v>25800000</v>
      </c>
      <c r="O16" s="231" t="s">
        <v>99</v>
      </c>
      <c r="P16" s="121"/>
      <c r="Q16" s="150"/>
    </row>
    <row r="17" spans="1:16" ht="18.75" customHeight="1" x14ac:dyDescent="0.15">
      <c r="A17" s="511"/>
      <c r="B17" s="401"/>
      <c r="C17" s="401"/>
      <c r="D17" s="503"/>
      <c r="E17" s="427"/>
      <c r="F17" s="140">
        <v>0</v>
      </c>
      <c r="G17" s="129" t="s">
        <v>12</v>
      </c>
      <c r="H17" s="129">
        <v>0</v>
      </c>
      <c r="I17" s="129" t="s">
        <v>13</v>
      </c>
      <c r="J17" s="129" t="s">
        <v>12</v>
      </c>
      <c r="K17" s="129">
        <v>12</v>
      </c>
      <c r="L17" s="129" t="s">
        <v>15</v>
      </c>
      <c r="M17" s="129" t="s">
        <v>14</v>
      </c>
      <c r="N17" s="140">
        <v>0</v>
      </c>
      <c r="O17" s="231" t="s">
        <v>100</v>
      </c>
      <c r="P17" s="121"/>
    </row>
    <row r="18" spans="1:16" ht="18.75" customHeight="1" x14ac:dyDescent="0.15">
      <c r="A18" s="511"/>
      <c r="B18" s="401"/>
      <c r="C18" s="401"/>
      <c r="D18" s="503"/>
      <c r="E18" s="427"/>
      <c r="F18" s="140">
        <v>0</v>
      </c>
      <c r="G18" s="129" t="s">
        <v>54</v>
      </c>
      <c r="H18" s="129">
        <v>0</v>
      </c>
      <c r="I18" s="129" t="s">
        <v>13</v>
      </c>
      <c r="J18" s="129" t="s">
        <v>12</v>
      </c>
      <c r="K18" s="129">
        <v>12</v>
      </c>
      <c r="L18" s="129" t="s">
        <v>15</v>
      </c>
      <c r="M18" s="129" t="s">
        <v>14</v>
      </c>
      <c r="N18" s="140">
        <v>0</v>
      </c>
      <c r="O18" s="231" t="s">
        <v>101</v>
      </c>
      <c r="P18" s="121"/>
    </row>
    <row r="19" spans="1:16" ht="18.75" customHeight="1" x14ac:dyDescent="0.15">
      <c r="A19" s="511"/>
      <c r="B19" s="401"/>
      <c r="C19" s="401"/>
      <c r="D19" s="504"/>
      <c r="E19" s="428"/>
      <c r="F19" s="142">
        <v>2400000</v>
      </c>
      <c r="G19" s="130" t="s">
        <v>12</v>
      </c>
      <c r="H19" s="130">
        <v>1</v>
      </c>
      <c r="I19" s="130" t="s">
        <v>13</v>
      </c>
      <c r="J19" s="130" t="s">
        <v>12</v>
      </c>
      <c r="K19" s="130">
        <v>12</v>
      </c>
      <c r="L19" s="130" t="s">
        <v>15</v>
      </c>
      <c r="M19" s="130" t="s">
        <v>14</v>
      </c>
      <c r="N19" s="142">
        <v>28800000</v>
      </c>
      <c r="O19" s="232" t="s">
        <v>329</v>
      </c>
      <c r="P19" s="121"/>
    </row>
    <row r="20" spans="1:16" ht="18.75" customHeight="1" x14ac:dyDescent="0.15">
      <c r="A20" s="511"/>
      <c r="B20" s="401"/>
      <c r="C20" s="450" t="s">
        <v>22</v>
      </c>
      <c r="D20" s="235" t="s">
        <v>290</v>
      </c>
      <c r="E20" s="172">
        <v>0</v>
      </c>
      <c r="F20" s="236">
        <v>0</v>
      </c>
      <c r="G20" s="237" t="s">
        <v>46</v>
      </c>
      <c r="H20" s="237">
        <v>7</v>
      </c>
      <c r="I20" s="237" t="s">
        <v>47</v>
      </c>
      <c r="J20" s="237" t="s">
        <v>46</v>
      </c>
      <c r="K20" s="237">
        <v>0</v>
      </c>
      <c r="L20" s="237" t="s">
        <v>50</v>
      </c>
      <c r="M20" s="237" t="s">
        <v>51</v>
      </c>
      <c r="N20" s="236">
        <v>0</v>
      </c>
      <c r="O20" s="535" t="s">
        <v>104</v>
      </c>
      <c r="P20" s="121"/>
    </row>
    <row r="21" spans="1:16" ht="18.75" customHeight="1" x14ac:dyDescent="0.15">
      <c r="A21" s="511"/>
      <c r="B21" s="401"/>
      <c r="C21" s="451"/>
      <c r="D21" s="238" t="s">
        <v>209</v>
      </c>
      <c r="E21" s="172">
        <v>0</v>
      </c>
      <c r="F21" s="236">
        <v>0</v>
      </c>
      <c r="G21" s="237" t="s">
        <v>12</v>
      </c>
      <c r="H21" s="237">
        <v>4</v>
      </c>
      <c r="I21" s="237" t="s">
        <v>13</v>
      </c>
      <c r="J21" s="237" t="s">
        <v>12</v>
      </c>
      <c r="K21" s="237">
        <v>0</v>
      </c>
      <c r="L21" s="237" t="s">
        <v>17</v>
      </c>
      <c r="M21" s="237" t="s">
        <v>14</v>
      </c>
      <c r="N21" s="236">
        <v>0</v>
      </c>
      <c r="O21" s="536"/>
      <c r="P21" s="121"/>
    </row>
    <row r="22" spans="1:16" ht="18.75" customHeight="1" x14ac:dyDescent="0.15">
      <c r="A22" s="511"/>
      <c r="B22" s="401"/>
      <c r="C22" s="403" t="s">
        <v>57</v>
      </c>
      <c r="D22" s="239" t="s">
        <v>291</v>
      </c>
      <c r="E22" s="172">
        <v>0</v>
      </c>
      <c r="F22" s="158"/>
      <c r="G22" s="159" t="s">
        <v>12</v>
      </c>
      <c r="H22" s="159"/>
      <c r="I22" s="159" t="s">
        <v>13</v>
      </c>
      <c r="J22" s="159" t="s">
        <v>12</v>
      </c>
      <c r="K22" s="159">
        <v>12</v>
      </c>
      <c r="L22" s="159" t="s">
        <v>15</v>
      </c>
      <c r="M22" s="159" t="s">
        <v>14</v>
      </c>
      <c r="N22" s="236">
        <v>0</v>
      </c>
      <c r="O22" s="537" t="s">
        <v>41</v>
      </c>
      <c r="P22" s="121"/>
    </row>
    <row r="23" spans="1:16" ht="18.75" customHeight="1" x14ac:dyDescent="0.15">
      <c r="A23" s="511"/>
      <c r="B23" s="401"/>
      <c r="C23" s="508"/>
      <c r="D23" s="240" t="s">
        <v>210</v>
      </c>
      <c r="E23" s="172">
        <v>0</v>
      </c>
      <c r="F23" s="158"/>
      <c r="G23" s="159" t="s">
        <v>12</v>
      </c>
      <c r="H23" s="159"/>
      <c r="I23" s="159" t="s">
        <v>13</v>
      </c>
      <c r="J23" s="159" t="s">
        <v>12</v>
      </c>
      <c r="K23" s="159">
        <v>12</v>
      </c>
      <c r="L23" s="159" t="s">
        <v>15</v>
      </c>
      <c r="M23" s="159" t="s">
        <v>14</v>
      </c>
      <c r="N23" s="236">
        <v>0</v>
      </c>
      <c r="O23" s="538"/>
      <c r="P23" s="121"/>
    </row>
    <row r="24" spans="1:16" ht="18.75" customHeight="1" x14ac:dyDescent="0.15">
      <c r="A24" s="511"/>
      <c r="B24" s="401"/>
      <c r="C24" s="403" t="s">
        <v>211</v>
      </c>
      <c r="D24" s="239" t="s">
        <v>292</v>
      </c>
      <c r="E24" s="172">
        <v>0</v>
      </c>
      <c r="F24" s="162"/>
      <c r="G24" s="163" t="s">
        <v>46</v>
      </c>
      <c r="H24" s="163"/>
      <c r="I24" s="163" t="s">
        <v>47</v>
      </c>
      <c r="J24" s="163" t="s">
        <v>46</v>
      </c>
      <c r="K24" s="163">
        <v>12</v>
      </c>
      <c r="L24" s="163" t="s">
        <v>48</v>
      </c>
      <c r="M24" s="163" t="s">
        <v>49</v>
      </c>
      <c r="N24" s="236">
        <v>0</v>
      </c>
      <c r="O24" s="539" t="s">
        <v>213</v>
      </c>
      <c r="P24" s="121"/>
    </row>
    <row r="25" spans="1:16" ht="18.75" customHeight="1" x14ac:dyDescent="0.15">
      <c r="A25" s="511"/>
      <c r="B25" s="401"/>
      <c r="C25" s="508"/>
      <c r="D25" s="240" t="s">
        <v>212</v>
      </c>
      <c r="E25" s="172">
        <v>0</v>
      </c>
      <c r="F25" s="162"/>
      <c r="G25" s="163" t="s">
        <v>12</v>
      </c>
      <c r="H25" s="163"/>
      <c r="I25" s="163" t="s">
        <v>13</v>
      </c>
      <c r="J25" s="163" t="s">
        <v>12</v>
      </c>
      <c r="K25" s="163">
        <v>12</v>
      </c>
      <c r="L25" s="163" t="s">
        <v>15</v>
      </c>
      <c r="M25" s="163" t="s">
        <v>14</v>
      </c>
      <c r="N25" s="236">
        <v>0</v>
      </c>
      <c r="O25" s="540"/>
      <c r="P25" s="121"/>
    </row>
    <row r="26" spans="1:16" ht="36" customHeight="1" x14ac:dyDescent="0.15">
      <c r="A26" s="511"/>
      <c r="B26" s="401"/>
      <c r="C26" s="466" t="s">
        <v>215</v>
      </c>
      <c r="D26" s="253" t="s">
        <v>221</v>
      </c>
      <c r="E26" s="285">
        <v>16800000</v>
      </c>
      <c r="F26" s="241">
        <v>1400000</v>
      </c>
      <c r="G26" s="242" t="s">
        <v>12</v>
      </c>
      <c r="H26" s="471"/>
      <c r="I26" s="472"/>
      <c r="J26" s="473"/>
      <c r="K26" s="242">
        <v>12</v>
      </c>
      <c r="L26" s="242" t="s">
        <v>15</v>
      </c>
      <c r="M26" s="242" t="s">
        <v>14</v>
      </c>
      <c r="N26" s="241">
        <v>16800000</v>
      </c>
      <c r="O26" s="243" t="s">
        <v>107</v>
      </c>
      <c r="P26" s="121"/>
    </row>
    <row r="27" spans="1:16" ht="36" customHeight="1" x14ac:dyDescent="0.15">
      <c r="A27" s="511"/>
      <c r="B27" s="401"/>
      <c r="C27" s="467"/>
      <c r="D27" s="254" t="s">
        <v>214</v>
      </c>
      <c r="E27" s="194">
        <v>6700080</v>
      </c>
      <c r="F27" s="160">
        <v>558340</v>
      </c>
      <c r="G27" s="161" t="s">
        <v>12</v>
      </c>
      <c r="H27" s="474"/>
      <c r="I27" s="475"/>
      <c r="J27" s="476"/>
      <c r="K27" s="161">
        <v>12</v>
      </c>
      <c r="L27" s="161" t="s">
        <v>42</v>
      </c>
      <c r="M27" s="161" t="s">
        <v>14</v>
      </c>
      <c r="N27" s="160">
        <v>6700080</v>
      </c>
      <c r="O27" s="244" t="s">
        <v>108</v>
      </c>
      <c r="P27" s="121"/>
    </row>
    <row r="28" spans="1:16" ht="18.75" customHeight="1" x14ac:dyDescent="0.15">
      <c r="A28" s="511"/>
      <c r="B28" s="401"/>
      <c r="C28" s="403" t="s">
        <v>216</v>
      </c>
      <c r="D28" s="529" t="s">
        <v>222</v>
      </c>
      <c r="E28" s="477">
        <v>20639190</v>
      </c>
      <c r="F28" s="255">
        <v>198000000</v>
      </c>
      <c r="G28" s="245" t="s">
        <v>12</v>
      </c>
      <c r="H28" s="256"/>
      <c r="I28" s="256"/>
      <c r="J28" s="257"/>
      <c r="K28" s="258">
        <v>4.5</v>
      </c>
      <c r="L28" s="259" t="s">
        <v>217</v>
      </c>
      <c r="M28" s="259" t="s">
        <v>198</v>
      </c>
      <c r="N28" s="255">
        <v>8910000</v>
      </c>
      <c r="O28" s="247" t="s">
        <v>218</v>
      </c>
      <c r="P28" s="121"/>
    </row>
    <row r="29" spans="1:16" ht="18.75" customHeight="1" x14ac:dyDescent="0.15">
      <c r="A29" s="511"/>
      <c r="B29" s="401"/>
      <c r="C29" s="404"/>
      <c r="D29" s="530"/>
      <c r="E29" s="478"/>
      <c r="F29" s="260">
        <v>198000000</v>
      </c>
      <c r="G29" s="222" t="s">
        <v>12</v>
      </c>
      <c r="H29" s="261"/>
      <c r="I29" s="261"/>
      <c r="J29" s="262"/>
      <c r="K29" s="263">
        <v>3.4950000000000001</v>
      </c>
      <c r="L29" s="264" t="s">
        <v>217</v>
      </c>
      <c r="M29" s="264" t="s">
        <v>198</v>
      </c>
      <c r="N29" s="260">
        <v>6920100</v>
      </c>
      <c r="O29" s="248" t="s">
        <v>326</v>
      </c>
      <c r="P29" s="121"/>
    </row>
    <row r="30" spans="1:16" ht="18.75" customHeight="1" x14ac:dyDescent="0.15">
      <c r="A30" s="511"/>
      <c r="B30" s="401"/>
      <c r="C30" s="404"/>
      <c r="D30" s="530"/>
      <c r="E30" s="478"/>
      <c r="F30" s="260">
        <v>6920100</v>
      </c>
      <c r="G30" s="222" t="s">
        <v>12</v>
      </c>
      <c r="H30" s="261"/>
      <c r="I30" s="261"/>
      <c r="J30" s="262"/>
      <c r="K30" s="263">
        <v>12.27</v>
      </c>
      <c r="L30" s="264" t="s">
        <v>217</v>
      </c>
      <c r="M30" s="264" t="s">
        <v>198</v>
      </c>
      <c r="N30" s="260">
        <v>849090</v>
      </c>
      <c r="O30" s="248" t="s">
        <v>327</v>
      </c>
      <c r="P30" s="121"/>
    </row>
    <row r="31" spans="1:16" ht="18.75" customHeight="1" x14ac:dyDescent="0.15">
      <c r="A31" s="511"/>
      <c r="B31" s="401"/>
      <c r="C31" s="404"/>
      <c r="D31" s="530"/>
      <c r="E31" s="478"/>
      <c r="F31" s="260">
        <v>198000000</v>
      </c>
      <c r="G31" s="222" t="s">
        <v>12</v>
      </c>
      <c r="H31" s="261"/>
      <c r="I31" s="261"/>
      <c r="J31" s="262"/>
      <c r="K31" s="263">
        <v>1.1499999999999999</v>
      </c>
      <c r="L31" s="264" t="s">
        <v>217</v>
      </c>
      <c r="M31" s="264" t="s">
        <v>198</v>
      </c>
      <c r="N31" s="260">
        <v>2277000</v>
      </c>
      <c r="O31" s="248" t="s">
        <v>328</v>
      </c>
    </row>
    <row r="32" spans="1:16" ht="18.75" customHeight="1" x14ac:dyDescent="0.15">
      <c r="A32" s="511"/>
      <c r="B32" s="401"/>
      <c r="C32" s="404"/>
      <c r="D32" s="531"/>
      <c r="E32" s="479"/>
      <c r="F32" s="265">
        <v>198000000</v>
      </c>
      <c r="G32" s="246" t="s">
        <v>12</v>
      </c>
      <c r="H32" s="266"/>
      <c r="I32" s="266"/>
      <c r="J32" s="267"/>
      <c r="K32" s="268">
        <v>0.85</v>
      </c>
      <c r="L32" s="269" t="s">
        <v>217</v>
      </c>
      <c r="M32" s="269" t="s">
        <v>198</v>
      </c>
      <c r="N32" s="265">
        <v>1683000</v>
      </c>
      <c r="O32" s="249" t="s">
        <v>219</v>
      </c>
    </row>
    <row r="33" spans="1:20" ht="18.75" customHeight="1" x14ac:dyDescent="0.15">
      <c r="A33" s="511"/>
      <c r="B33" s="401"/>
      <c r="C33" s="404"/>
      <c r="D33" s="541" t="s">
        <v>220</v>
      </c>
      <c r="E33" s="525">
        <v>11413340</v>
      </c>
      <c r="F33" s="270">
        <v>116400000</v>
      </c>
      <c r="G33" s="197" t="s">
        <v>12</v>
      </c>
      <c r="H33" s="271"/>
      <c r="I33" s="271"/>
      <c r="J33" s="272"/>
      <c r="K33" s="273">
        <v>4.5</v>
      </c>
      <c r="L33" s="274" t="s">
        <v>217</v>
      </c>
      <c r="M33" s="274" t="s">
        <v>198</v>
      </c>
      <c r="N33" s="270">
        <v>5238000</v>
      </c>
      <c r="O33" s="250" t="s">
        <v>218</v>
      </c>
      <c r="P33" s="121"/>
    </row>
    <row r="34" spans="1:20" ht="18.75" customHeight="1" x14ac:dyDescent="0.15">
      <c r="A34" s="511"/>
      <c r="B34" s="401"/>
      <c r="C34" s="404"/>
      <c r="D34" s="542"/>
      <c r="E34" s="526"/>
      <c r="F34" s="275">
        <v>116400000</v>
      </c>
      <c r="G34" s="129" t="s">
        <v>12</v>
      </c>
      <c r="H34" s="276"/>
      <c r="I34" s="276"/>
      <c r="J34" s="277"/>
      <c r="K34" s="278">
        <v>3.4950000000000001</v>
      </c>
      <c r="L34" s="279" t="s">
        <v>217</v>
      </c>
      <c r="M34" s="279" t="s">
        <v>198</v>
      </c>
      <c r="N34" s="275">
        <v>4068180</v>
      </c>
      <c r="O34" s="251" t="s">
        <v>326</v>
      </c>
      <c r="P34" s="121"/>
    </row>
    <row r="35" spans="1:20" ht="18.75" customHeight="1" x14ac:dyDescent="0.15">
      <c r="A35" s="511"/>
      <c r="B35" s="401"/>
      <c r="C35" s="404"/>
      <c r="D35" s="542"/>
      <c r="E35" s="526"/>
      <c r="F35" s="275">
        <v>4068180</v>
      </c>
      <c r="G35" s="129" t="s">
        <v>12</v>
      </c>
      <c r="H35" s="276"/>
      <c r="I35" s="276"/>
      <c r="J35" s="277"/>
      <c r="K35" s="278">
        <v>12.27</v>
      </c>
      <c r="L35" s="279" t="s">
        <v>217</v>
      </c>
      <c r="M35" s="279" t="s">
        <v>198</v>
      </c>
      <c r="N35" s="275">
        <v>499160</v>
      </c>
      <c r="O35" s="251" t="s">
        <v>327</v>
      </c>
      <c r="P35" s="121"/>
    </row>
    <row r="36" spans="1:20" ht="18.75" customHeight="1" x14ac:dyDescent="0.15">
      <c r="A36" s="511"/>
      <c r="B36" s="401"/>
      <c r="C36" s="404"/>
      <c r="D36" s="542"/>
      <c r="E36" s="526"/>
      <c r="F36" s="275">
        <v>80400000</v>
      </c>
      <c r="G36" s="129" t="s">
        <v>12</v>
      </c>
      <c r="H36" s="276"/>
      <c r="I36" s="276"/>
      <c r="J36" s="277"/>
      <c r="K36" s="278">
        <v>1.1499999999999999</v>
      </c>
      <c r="L36" s="279" t="s">
        <v>217</v>
      </c>
      <c r="M36" s="279" t="s">
        <v>198</v>
      </c>
      <c r="N36" s="275">
        <v>924600</v>
      </c>
      <c r="O36" s="251" t="s">
        <v>328</v>
      </c>
    </row>
    <row r="37" spans="1:20" ht="18.75" customHeight="1" x14ac:dyDescent="0.15">
      <c r="A37" s="511"/>
      <c r="B37" s="451"/>
      <c r="C37" s="508"/>
      <c r="D37" s="543"/>
      <c r="E37" s="527"/>
      <c r="F37" s="280">
        <v>80400000</v>
      </c>
      <c r="G37" s="132" t="s">
        <v>12</v>
      </c>
      <c r="H37" s="281"/>
      <c r="I37" s="281"/>
      <c r="J37" s="282"/>
      <c r="K37" s="283">
        <v>0.85</v>
      </c>
      <c r="L37" s="284" t="s">
        <v>217</v>
      </c>
      <c r="M37" s="284" t="s">
        <v>198</v>
      </c>
      <c r="N37" s="280">
        <v>683400</v>
      </c>
      <c r="O37" s="252" t="s">
        <v>219</v>
      </c>
    </row>
    <row r="38" spans="1:20" ht="33.75" customHeight="1" x14ac:dyDescent="0.15">
      <c r="A38" s="511"/>
      <c r="B38" s="403" t="s">
        <v>19</v>
      </c>
      <c r="C38" s="293" t="s">
        <v>223</v>
      </c>
      <c r="D38" s="294" t="s">
        <v>223</v>
      </c>
      <c r="E38" s="295">
        <v>2400000</v>
      </c>
      <c r="F38" s="296">
        <v>200000</v>
      </c>
      <c r="G38" s="296" t="s">
        <v>188</v>
      </c>
      <c r="H38" s="457"/>
      <c r="I38" s="457"/>
      <c r="J38" s="458"/>
      <c r="K38" s="297">
        <v>12</v>
      </c>
      <c r="L38" s="298" t="s">
        <v>53</v>
      </c>
      <c r="M38" s="298" t="s">
        <v>198</v>
      </c>
      <c r="N38" s="296">
        <v>2400000</v>
      </c>
      <c r="O38" s="287" t="s">
        <v>224</v>
      </c>
      <c r="P38" s="121"/>
      <c r="S38" s="125"/>
    </row>
    <row r="39" spans="1:20" ht="18.75" customHeight="1" x14ac:dyDescent="0.15">
      <c r="A39" s="511"/>
      <c r="B39" s="404"/>
      <c r="C39" s="127" t="s">
        <v>20</v>
      </c>
      <c r="D39" s="294" t="s">
        <v>225</v>
      </c>
      <c r="E39" s="295">
        <v>0</v>
      </c>
      <c r="F39" s="296"/>
      <c r="G39" s="296" t="s">
        <v>188</v>
      </c>
      <c r="H39" s="456"/>
      <c r="I39" s="457"/>
      <c r="J39" s="458"/>
      <c r="K39" s="297">
        <v>12</v>
      </c>
      <c r="L39" s="298" t="s">
        <v>53</v>
      </c>
      <c r="M39" s="298" t="s">
        <v>198</v>
      </c>
      <c r="N39" s="296">
        <v>0</v>
      </c>
      <c r="O39" s="288" t="s">
        <v>226</v>
      </c>
      <c r="P39" s="121"/>
      <c r="S39" s="125"/>
    </row>
    <row r="40" spans="1:20" ht="18.75" customHeight="1" x14ac:dyDescent="0.15">
      <c r="A40" s="511"/>
      <c r="B40" s="508"/>
      <c r="C40" s="127" t="s">
        <v>9</v>
      </c>
      <c r="D40" s="293" t="s">
        <v>227</v>
      </c>
      <c r="E40" s="295">
        <v>0</v>
      </c>
      <c r="F40" s="296"/>
      <c r="G40" s="296" t="s">
        <v>188</v>
      </c>
      <c r="H40" s="456"/>
      <c r="I40" s="457"/>
      <c r="J40" s="458"/>
      <c r="K40" s="299">
        <v>12</v>
      </c>
      <c r="L40" s="204" t="s">
        <v>53</v>
      </c>
      <c r="M40" s="204" t="s">
        <v>198</v>
      </c>
      <c r="N40" s="296">
        <v>0</v>
      </c>
      <c r="O40" s="289" t="s">
        <v>228</v>
      </c>
      <c r="P40" s="150"/>
      <c r="S40" s="125"/>
    </row>
    <row r="41" spans="1:20" ht="18.75" customHeight="1" x14ac:dyDescent="0.15">
      <c r="A41" s="511"/>
      <c r="B41" s="403" t="s">
        <v>10</v>
      </c>
      <c r="C41" s="127" t="s">
        <v>11</v>
      </c>
      <c r="D41" s="293" t="s">
        <v>229</v>
      </c>
      <c r="E41" s="295">
        <v>180000</v>
      </c>
      <c r="F41" s="296">
        <v>15000</v>
      </c>
      <c r="G41" s="296" t="s">
        <v>188</v>
      </c>
      <c r="H41" s="456"/>
      <c r="I41" s="457"/>
      <c r="J41" s="458"/>
      <c r="K41" s="299">
        <v>12</v>
      </c>
      <c r="L41" s="204" t="s">
        <v>53</v>
      </c>
      <c r="M41" s="204" t="s">
        <v>198</v>
      </c>
      <c r="N41" s="296">
        <v>180000</v>
      </c>
      <c r="O41" s="289" t="s">
        <v>230</v>
      </c>
      <c r="S41" s="125"/>
    </row>
    <row r="42" spans="1:20" ht="33" customHeight="1" x14ac:dyDescent="0.15">
      <c r="A42" s="511"/>
      <c r="B42" s="404"/>
      <c r="C42" s="127" t="s">
        <v>21</v>
      </c>
      <c r="D42" s="294" t="s">
        <v>231</v>
      </c>
      <c r="E42" s="295">
        <v>24000000</v>
      </c>
      <c r="F42" s="296">
        <v>2000000</v>
      </c>
      <c r="G42" s="296" t="s">
        <v>188</v>
      </c>
      <c r="H42" s="456"/>
      <c r="I42" s="457"/>
      <c r="J42" s="458"/>
      <c r="K42" s="297">
        <v>12</v>
      </c>
      <c r="L42" s="298" t="s">
        <v>53</v>
      </c>
      <c r="M42" s="298" t="s">
        <v>198</v>
      </c>
      <c r="N42" s="296">
        <v>24000000</v>
      </c>
      <c r="O42" s="287" t="s">
        <v>232</v>
      </c>
      <c r="S42" s="125"/>
    </row>
    <row r="43" spans="1:20" ht="33.75" customHeight="1" x14ac:dyDescent="0.15">
      <c r="A43" s="511"/>
      <c r="B43" s="404"/>
      <c r="C43" s="293" t="s">
        <v>233</v>
      </c>
      <c r="D43" s="294" t="s">
        <v>233</v>
      </c>
      <c r="E43" s="295">
        <v>6000000</v>
      </c>
      <c r="F43" s="296">
        <v>500000</v>
      </c>
      <c r="G43" s="296" t="s">
        <v>188</v>
      </c>
      <c r="H43" s="456"/>
      <c r="I43" s="457"/>
      <c r="J43" s="458"/>
      <c r="K43" s="297">
        <v>12</v>
      </c>
      <c r="L43" s="298" t="s">
        <v>53</v>
      </c>
      <c r="M43" s="298" t="s">
        <v>198</v>
      </c>
      <c r="N43" s="296">
        <v>6000000</v>
      </c>
      <c r="O43" s="287" t="s">
        <v>234</v>
      </c>
      <c r="S43" s="125"/>
    </row>
    <row r="44" spans="1:20" ht="18.75" customHeight="1" x14ac:dyDescent="0.15">
      <c r="A44" s="511"/>
      <c r="B44" s="404"/>
      <c r="C44" s="293" t="s">
        <v>235</v>
      </c>
      <c r="D44" s="294" t="s">
        <v>235</v>
      </c>
      <c r="E44" s="295">
        <v>3600000</v>
      </c>
      <c r="F44" s="296">
        <v>300000</v>
      </c>
      <c r="G44" s="296" t="s">
        <v>188</v>
      </c>
      <c r="H44" s="456"/>
      <c r="I44" s="457"/>
      <c r="J44" s="458"/>
      <c r="K44" s="297">
        <v>12</v>
      </c>
      <c r="L44" s="298" t="s">
        <v>53</v>
      </c>
      <c r="M44" s="298" t="s">
        <v>198</v>
      </c>
      <c r="N44" s="296">
        <v>3600000</v>
      </c>
      <c r="O44" s="288" t="s">
        <v>236</v>
      </c>
      <c r="S44" s="125"/>
    </row>
    <row r="45" spans="1:20" ht="18.75" customHeight="1" x14ac:dyDescent="0.15">
      <c r="A45" s="511"/>
      <c r="B45" s="404"/>
      <c r="C45" s="293" t="s">
        <v>237</v>
      </c>
      <c r="D45" s="294" t="s">
        <v>237</v>
      </c>
      <c r="E45" s="295">
        <v>60000000</v>
      </c>
      <c r="F45" s="296">
        <v>5000000</v>
      </c>
      <c r="G45" s="296" t="s">
        <v>188</v>
      </c>
      <c r="H45" s="456"/>
      <c r="I45" s="457"/>
      <c r="J45" s="458"/>
      <c r="K45" s="297">
        <v>12</v>
      </c>
      <c r="L45" s="298" t="s">
        <v>53</v>
      </c>
      <c r="M45" s="298" t="s">
        <v>198</v>
      </c>
      <c r="N45" s="296">
        <v>60000000</v>
      </c>
      <c r="O45" s="288" t="s">
        <v>238</v>
      </c>
      <c r="S45" s="125"/>
    </row>
    <row r="46" spans="1:20" ht="18.75" customHeight="1" thickBot="1" x14ac:dyDescent="0.2">
      <c r="A46" s="511"/>
      <c r="B46" s="404"/>
      <c r="C46" s="300" t="s">
        <v>239</v>
      </c>
      <c r="D46" s="301" t="s">
        <v>239</v>
      </c>
      <c r="E46" s="302">
        <v>3600000</v>
      </c>
      <c r="F46" s="303">
        <v>300000</v>
      </c>
      <c r="G46" s="303" t="s">
        <v>188</v>
      </c>
      <c r="H46" s="519"/>
      <c r="I46" s="520"/>
      <c r="J46" s="521"/>
      <c r="K46" s="304">
        <v>12</v>
      </c>
      <c r="L46" s="305" t="s">
        <v>53</v>
      </c>
      <c r="M46" s="305" t="s">
        <v>198</v>
      </c>
      <c r="N46" s="303">
        <v>3600000</v>
      </c>
      <c r="O46" s="290" t="s">
        <v>240</v>
      </c>
      <c r="S46" s="125"/>
    </row>
    <row r="47" spans="1:20" s="148" customFormat="1" ht="29.25" customHeight="1" thickTop="1" x14ac:dyDescent="0.15">
      <c r="A47" s="509" t="s">
        <v>241</v>
      </c>
      <c r="B47" s="481"/>
      <c r="C47" s="480" t="s">
        <v>242</v>
      </c>
      <c r="D47" s="481"/>
      <c r="E47" s="319">
        <v>469732610</v>
      </c>
      <c r="F47" s="522"/>
      <c r="G47" s="523"/>
      <c r="H47" s="523"/>
      <c r="I47" s="523"/>
      <c r="J47" s="523"/>
      <c r="K47" s="523"/>
      <c r="L47" s="523"/>
      <c r="M47" s="523"/>
      <c r="N47" s="523"/>
      <c r="O47" s="524"/>
      <c r="Q47" s="123"/>
      <c r="S47" s="317"/>
      <c r="T47" s="126"/>
    </row>
    <row r="48" spans="1:20" ht="18.75" customHeight="1" x14ac:dyDescent="0.15">
      <c r="A48" s="395" t="s">
        <v>243</v>
      </c>
      <c r="B48" s="396" t="s">
        <v>244</v>
      </c>
      <c r="C48" s="293" t="s">
        <v>244</v>
      </c>
      <c r="D48" s="293" t="s">
        <v>244</v>
      </c>
      <c r="E48" s="306">
        <v>0</v>
      </c>
      <c r="F48" s="307">
        <v>0</v>
      </c>
      <c r="G48" s="468"/>
      <c r="H48" s="469"/>
      <c r="I48" s="469"/>
      <c r="J48" s="470"/>
      <c r="K48" s="299">
        <v>1</v>
      </c>
      <c r="L48" s="204" t="s">
        <v>250</v>
      </c>
      <c r="M48" s="204" t="s">
        <v>198</v>
      </c>
      <c r="N48" s="307">
        <v>0</v>
      </c>
      <c r="O48" s="289" t="s">
        <v>245</v>
      </c>
      <c r="S48" s="125"/>
    </row>
    <row r="49" spans="1:20" ht="18.75" customHeight="1" x14ac:dyDescent="0.15">
      <c r="A49" s="395"/>
      <c r="B49" s="396"/>
      <c r="C49" s="293" t="s">
        <v>246</v>
      </c>
      <c r="D49" s="293" t="s">
        <v>246</v>
      </c>
      <c r="E49" s="306">
        <v>12000000</v>
      </c>
      <c r="F49" s="307">
        <v>1000000</v>
      </c>
      <c r="G49" s="468"/>
      <c r="H49" s="469"/>
      <c r="I49" s="469"/>
      <c r="J49" s="470"/>
      <c r="K49" s="299">
        <v>12</v>
      </c>
      <c r="L49" s="204" t="s">
        <v>250</v>
      </c>
      <c r="M49" s="204" t="s">
        <v>198</v>
      </c>
      <c r="N49" s="307">
        <v>12000000</v>
      </c>
      <c r="O49" s="289" t="s">
        <v>247</v>
      </c>
      <c r="S49" s="125"/>
    </row>
    <row r="50" spans="1:20" ht="18.75" customHeight="1" x14ac:dyDescent="0.15">
      <c r="A50" s="395"/>
      <c r="B50" s="396"/>
      <c r="C50" s="293" t="s">
        <v>248</v>
      </c>
      <c r="D50" s="293" t="s">
        <v>248</v>
      </c>
      <c r="E50" s="306">
        <v>0</v>
      </c>
      <c r="F50" s="307"/>
      <c r="G50" s="468"/>
      <c r="H50" s="469"/>
      <c r="I50" s="469"/>
      <c r="J50" s="470"/>
      <c r="K50" s="299">
        <v>1</v>
      </c>
      <c r="L50" s="204" t="s">
        <v>250</v>
      </c>
      <c r="M50" s="204" t="s">
        <v>198</v>
      </c>
      <c r="N50" s="307">
        <v>0</v>
      </c>
      <c r="O50" s="289" t="s">
        <v>249</v>
      </c>
      <c r="S50" s="125"/>
    </row>
    <row r="51" spans="1:20" s="148" customFormat="1" ht="29.25" customHeight="1" x14ac:dyDescent="0.15">
      <c r="A51" s="459" t="s">
        <v>251</v>
      </c>
      <c r="B51" s="460"/>
      <c r="C51" s="461" t="s">
        <v>242</v>
      </c>
      <c r="D51" s="460"/>
      <c r="E51" s="318">
        <v>12000000</v>
      </c>
      <c r="F51" s="505"/>
      <c r="G51" s="506"/>
      <c r="H51" s="506"/>
      <c r="I51" s="506"/>
      <c r="J51" s="506"/>
      <c r="K51" s="506"/>
      <c r="L51" s="506"/>
      <c r="M51" s="506"/>
      <c r="N51" s="506"/>
      <c r="O51" s="507"/>
      <c r="Q51" s="123"/>
      <c r="S51" s="317"/>
      <c r="T51" s="126"/>
    </row>
    <row r="52" spans="1:20" ht="18.75" customHeight="1" x14ac:dyDescent="0.15">
      <c r="A52" s="452" t="s">
        <v>252</v>
      </c>
      <c r="B52" s="396" t="s">
        <v>253</v>
      </c>
      <c r="C52" s="293" t="s">
        <v>254</v>
      </c>
      <c r="D52" s="293" t="s">
        <v>254</v>
      </c>
      <c r="E52" s="306">
        <v>23400000</v>
      </c>
      <c r="F52" s="307">
        <v>2500</v>
      </c>
      <c r="G52" s="468">
        <v>30</v>
      </c>
      <c r="H52" s="469"/>
      <c r="I52" s="469"/>
      <c r="J52" s="470"/>
      <c r="K52" s="299">
        <v>312</v>
      </c>
      <c r="L52" s="204" t="s">
        <v>120</v>
      </c>
      <c r="M52" s="204" t="s">
        <v>198</v>
      </c>
      <c r="N52" s="307">
        <v>23400000</v>
      </c>
      <c r="O52" s="289" t="s">
        <v>255</v>
      </c>
      <c r="S52" s="125"/>
    </row>
    <row r="53" spans="1:20" ht="18.75" customHeight="1" x14ac:dyDescent="0.15">
      <c r="A53" s="453"/>
      <c r="B53" s="396"/>
      <c r="C53" s="293" t="s">
        <v>256</v>
      </c>
      <c r="D53" s="293" t="s">
        <v>256</v>
      </c>
      <c r="E53" s="306">
        <v>2400000</v>
      </c>
      <c r="F53" s="307">
        <v>200000</v>
      </c>
      <c r="G53" s="468"/>
      <c r="H53" s="469"/>
      <c r="I53" s="469"/>
      <c r="J53" s="470"/>
      <c r="K53" s="299">
        <v>12</v>
      </c>
      <c r="L53" s="204" t="s">
        <v>53</v>
      </c>
      <c r="M53" s="204" t="s">
        <v>198</v>
      </c>
      <c r="N53" s="307">
        <v>2400000</v>
      </c>
      <c r="O53" s="289" t="s">
        <v>257</v>
      </c>
      <c r="S53" s="125"/>
    </row>
    <row r="54" spans="1:20" ht="18.75" customHeight="1" x14ac:dyDescent="0.15">
      <c r="A54" s="453"/>
      <c r="B54" s="396"/>
      <c r="C54" s="293" t="s">
        <v>258</v>
      </c>
      <c r="D54" s="293" t="s">
        <v>258</v>
      </c>
      <c r="E54" s="306">
        <v>2400000</v>
      </c>
      <c r="F54" s="307">
        <v>200000</v>
      </c>
      <c r="G54" s="468"/>
      <c r="H54" s="469"/>
      <c r="I54" s="469"/>
      <c r="J54" s="470"/>
      <c r="K54" s="299">
        <v>12</v>
      </c>
      <c r="L54" s="204" t="s">
        <v>53</v>
      </c>
      <c r="M54" s="204" t="s">
        <v>198</v>
      </c>
      <c r="N54" s="307">
        <v>2400000</v>
      </c>
      <c r="O54" s="289" t="s">
        <v>259</v>
      </c>
      <c r="S54" s="125"/>
    </row>
    <row r="55" spans="1:20" ht="18.75" customHeight="1" x14ac:dyDescent="0.15">
      <c r="A55" s="453"/>
      <c r="B55" s="396"/>
      <c r="C55" s="293" t="s">
        <v>260</v>
      </c>
      <c r="D55" s="293" t="s">
        <v>260</v>
      </c>
      <c r="E55" s="306">
        <v>0</v>
      </c>
      <c r="F55" s="307"/>
      <c r="G55" s="468"/>
      <c r="H55" s="469"/>
      <c r="I55" s="469"/>
      <c r="J55" s="470"/>
      <c r="K55" s="299">
        <v>12</v>
      </c>
      <c r="L55" s="204" t="s">
        <v>53</v>
      </c>
      <c r="M55" s="204" t="s">
        <v>198</v>
      </c>
      <c r="N55" s="307">
        <v>0</v>
      </c>
      <c r="O55" s="289" t="s">
        <v>261</v>
      </c>
      <c r="S55" s="125"/>
    </row>
    <row r="56" spans="1:20" ht="18.75" customHeight="1" x14ac:dyDescent="0.15">
      <c r="A56" s="453"/>
      <c r="B56" s="294" t="s">
        <v>252</v>
      </c>
      <c r="C56" s="294" t="s">
        <v>262</v>
      </c>
      <c r="D56" s="294" t="s">
        <v>262</v>
      </c>
      <c r="E56" s="306">
        <v>9600000</v>
      </c>
      <c r="F56" s="296">
        <v>800000</v>
      </c>
      <c r="G56" s="456"/>
      <c r="H56" s="457"/>
      <c r="I56" s="457"/>
      <c r="J56" s="458"/>
      <c r="K56" s="297">
        <v>12</v>
      </c>
      <c r="L56" s="298" t="s">
        <v>53</v>
      </c>
      <c r="M56" s="298" t="s">
        <v>198</v>
      </c>
      <c r="N56" s="307">
        <v>9600000</v>
      </c>
      <c r="O56" s="291" t="s">
        <v>263</v>
      </c>
      <c r="S56" s="125"/>
    </row>
    <row r="57" spans="1:20" s="148" customFormat="1" ht="29.25" customHeight="1" x14ac:dyDescent="0.15">
      <c r="A57" s="459" t="s">
        <v>264</v>
      </c>
      <c r="B57" s="460"/>
      <c r="C57" s="461" t="s">
        <v>242</v>
      </c>
      <c r="D57" s="460"/>
      <c r="E57" s="318">
        <v>37800000</v>
      </c>
      <c r="F57" s="505"/>
      <c r="G57" s="506"/>
      <c r="H57" s="506"/>
      <c r="I57" s="506"/>
      <c r="J57" s="506"/>
      <c r="K57" s="506"/>
      <c r="L57" s="506"/>
      <c r="M57" s="506"/>
      <c r="N57" s="506"/>
      <c r="O57" s="507"/>
      <c r="Q57" s="123"/>
      <c r="S57" s="317"/>
      <c r="T57" s="126"/>
    </row>
    <row r="58" spans="1:20" ht="19.5" customHeight="1" x14ac:dyDescent="0.15">
      <c r="A58" s="464" t="s">
        <v>265</v>
      </c>
      <c r="B58" s="466" t="s">
        <v>265</v>
      </c>
      <c r="C58" s="293" t="s">
        <v>266</v>
      </c>
      <c r="D58" s="293" t="s">
        <v>266</v>
      </c>
      <c r="E58" s="306">
        <v>0</v>
      </c>
      <c r="F58" s="307"/>
      <c r="G58" s="468"/>
      <c r="H58" s="469"/>
      <c r="I58" s="469"/>
      <c r="J58" s="470"/>
      <c r="K58" s="299">
        <v>12</v>
      </c>
      <c r="L58" s="204" t="s">
        <v>53</v>
      </c>
      <c r="M58" s="204" t="s">
        <v>198</v>
      </c>
      <c r="N58" s="307">
        <v>0</v>
      </c>
      <c r="O58" s="292"/>
      <c r="S58" s="125"/>
    </row>
    <row r="59" spans="1:20" ht="19.5" customHeight="1" x14ac:dyDescent="0.15">
      <c r="A59" s="465"/>
      <c r="B59" s="467"/>
      <c r="C59" s="293" t="s">
        <v>267</v>
      </c>
      <c r="D59" s="294" t="s">
        <v>267</v>
      </c>
      <c r="E59" s="306">
        <v>0</v>
      </c>
      <c r="F59" s="296"/>
      <c r="G59" s="456"/>
      <c r="H59" s="457"/>
      <c r="I59" s="457"/>
      <c r="J59" s="458"/>
      <c r="K59" s="297">
        <v>12</v>
      </c>
      <c r="L59" s="298" t="s">
        <v>53</v>
      </c>
      <c r="M59" s="298" t="s">
        <v>198</v>
      </c>
      <c r="N59" s="307">
        <v>0</v>
      </c>
      <c r="O59" s="291" t="s">
        <v>268</v>
      </c>
      <c r="S59" s="125"/>
    </row>
    <row r="60" spans="1:20" ht="19.5" customHeight="1" x14ac:dyDescent="0.15">
      <c r="A60" s="395" t="s">
        <v>269</v>
      </c>
      <c r="B60" s="396" t="s">
        <v>270</v>
      </c>
      <c r="C60" s="293" t="s">
        <v>271</v>
      </c>
      <c r="D60" s="294" t="s">
        <v>271</v>
      </c>
      <c r="E60" s="306">
        <v>0</v>
      </c>
      <c r="F60" s="296"/>
      <c r="G60" s="456"/>
      <c r="H60" s="457"/>
      <c r="I60" s="457"/>
      <c r="J60" s="458"/>
      <c r="K60" s="297">
        <v>12</v>
      </c>
      <c r="L60" s="298" t="s">
        <v>53</v>
      </c>
      <c r="M60" s="298" t="s">
        <v>198</v>
      </c>
      <c r="N60" s="307">
        <v>0</v>
      </c>
      <c r="O60" s="291" t="s">
        <v>272</v>
      </c>
      <c r="S60" s="125"/>
    </row>
    <row r="61" spans="1:20" ht="19.5" customHeight="1" x14ac:dyDescent="0.15">
      <c r="A61" s="395"/>
      <c r="B61" s="396"/>
      <c r="C61" s="293" t="s">
        <v>273</v>
      </c>
      <c r="D61" s="294" t="s">
        <v>273</v>
      </c>
      <c r="E61" s="306">
        <v>0</v>
      </c>
      <c r="F61" s="296"/>
      <c r="G61" s="456"/>
      <c r="H61" s="457"/>
      <c r="I61" s="457"/>
      <c r="J61" s="458"/>
      <c r="K61" s="297">
        <v>12</v>
      </c>
      <c r="L61" s="298" t="s">
        <v>53</v>
      </c>
      <c r="M61" s="298" t="s">
        <v>198</v>
      </c>
      <c r="N61" s="307">
        <v>0</v>
      </c>
      <c r="O61" s="288" t="s">
        <v>274</v>
      </c>
      <c r="S61" s="125"/>
    </row>
    <row r="62" spans="1:20" ht="19.5" customHeight="1" x14ac:dyDescent="0.15">
      <c r="A62" s="308" t="s">
        <v>275</v>
      </c>
      <c r="B62" s="293" t="s">
        <v>275</v>
      </c>
      <c r="C62" s="293" t="s">
        <v>275</v>
      </c>
      <c r="D62" s="294" t="s">
        <v>275</v>
      </c>
      <c r="E62" s="306">
        <v>0</v>
      </c>
      <c r="F62" s="296"/>
      <c r="G62" s="456"/>
      <c r="H62" s="457"/>
      <c r="I62" s="457"/>
      <c r="J62" s="458"/>
      <c r="K62" s="297">
        <v>12</v>
      </c>
      <c r="L62" s="298" t="s">
        <v>53</v>
      </c>
      <c r="M62" s="298" t="s">
        <v>198</v>
      </c>
      <c r="N62" s="307">
        <v>0</v>
      </c>
      <c r="O62" s="288" t="s">
        <v>276</v>
      </c>
      <c r="S62" s="125"/>
    </row>
    <row r="63" spans="1:20" ht="19.5" customHeight="1" x14ac:dyDescent="0.15">
      <c r="A63" s="464" t="s">
        <v>277</v>
      </c>
      <c r="B63" s="466" t="s">
        <v>277</v>
      </c>
      <c r="C63" s="293" t="s">
        <v>278</v>
      </c>
      <c r="D63" s="294" t="s">
        <v>278</v>
      </c>
      <c r="E63" s="306">
        <v>35260</v>
      </c>
      <c r="F63" s="512"/>
      <c r="G63" s="513"/>
      <c r="H63" s="513"/>
      <c r="I63" s="513"/>
      <c r="J63" s="513"/>
      <c r="K63" s="513"/>
      <c r="L63" s="513"/>
      <c r="M63" s="513"/>
      <c r="N63" s="514"/>
      <c r="O63" s="288" t="s">
        <v>278</v>
      </c>
      <c r="S63" s="125"/>
    </row>
    <row r="64" spans="1:20" ht="19.5" customHeight="1" x14ac:dyDescent="0.15">
      <c r="A64" s="465"/>
      <c r="B64" s="467"/>
      <c r="C64" s="293" t="s">
        <v>279</v>
      </c>
      <c r="D64" s="294" t="s">
        <v>279</v>
      </c>
      <c r="E64" s="306">
        <v>0</v>
      </c>
      <c r="F64" s="512"/>
      <c r="G64" s="513"/>
      <c r="H64" s="513"/>
      <c r="I64" s="513"/>
      <c r="J64" s="513"/>
      <c r="K64" s="513"/>
      <c r="L64" s="513"/>
      <c r="M64" s="513"/>
      <c r="N64" s="514"/>
      <c r="O64" s="288" t="s">
        <v>279</v>
      </c>
      <c r="S64" s="125"/>
    </row>
    <row r="65" spans="1:20" ht="19.5" customHeight="1" x14ac:dyDescent="0.15">
      <c r="A65" s="464" t="s">
        <v>280</v>
      </c>
      <c r="B65" s="466" t="s">
        <v>281</v>
      </c>
      <c r="C65" s="293" t="s">
        <v>282</v>
      </c>
      <c r="D65" s="294" t="s">
        <v>282</v>
      </c>
      <c r="E65" s="306">
        <v>0</v>
      </c>
      <c r="F65" s="296"/>
      <c r="G65" s="456"/>
      <c r="H65" s="457"/>
      <c r="I65" s="457"/>
      <c r="J65" s="458"/>
      <c r="K65" s="297">
        <v>12</v>
      </c>
      <c r="L65" s="298" t="s">
        <v>53</v>
      </c>
      <c r="M65" s="298" t="s">
        <v>198</v>
      </c>
      <c r="N65" s="296">
        <v>0</v>
      </c>
      <c r="O65" s="291" t="s">
        <v>283</v>
      </c>
      <c r="S65" s="125"/>
    </row>
    <row r="66" spans="1:20" ht="19.5" customHeight="1" x14ac:dyDescent="0.15">
      <c r="A66" s="465"/>
      <c r="B66" s="467"/>
      <c r="C66" s="293" t="s">
        <v>284</v>
      </c>
      <c r="D66" s="294" t="s">
        <v>284</v>
      </c>
      <c r="E66" s="306">
        <v>0</v>
      </c>
      <c r="F66" s="296"/>
      <c r="G66" s="456"/>
      <c r="H66" s="457"/>
      <c r="I66" s="457"/>
      <c r="J66" s="458"/>
      <c r="K66" s="297">
        <v>12</v>
      </c>
      <c r="L66" s="298" t="s">
        <v>53</v>
      </c>
      <c r="M66" s="298" t="s">
        <v>198</v>
      </c>
      <c r="N66" s="296">
        <v>0</v>
      </c>
      <c r="O66" s="291" t="s">
        <v>285</v>
      </c>
      <c r="S66" s="125"/>
    </row>
    <row r="67" spans="1:20" s="148" customFormat="1" ht="29.25" customHeight="1" thickBot="1" x14ac:dyDescent="0.2">
      <c r="A67" s="462" t="s">
        <v>286</v>
      </c>
      <c r="B67" s="463"/>
      <c r="C67" s="515" t="s">
        <v>242</v>
      </c>
      <c r="D67" s="463"/>
      <c r="E67" s="316">
        <v>35260</v>
      </c>
      <c r="F67" s="516"/>
      <c r="G67" s="517"/>
      <c r="H67" s="517"/>
      <c r="I67" s="517"/>
      <c r="J67" s="517"/>
      <c r="K67" s="517"/>
      <c r="L67" s="517"/>
      <c r="M67" s="517"/>
      <c r="N67" s="517"/>
      <c r="O67" s="518"/>
      <c r="Q67" s="123"/>
      <c r="S67" s="317"/>
      <c r="T67" s="126"/>
    </row>
    <row r="68" spans="1:20" s="312" customFormat="1" ht="30" customHeight="1" thickBot="1" x14ac:dyDescent="0.2">
      <c r="A68" s="454" t="s">
        <v>287</v>
      </c>
      <c r="B68" s="455"/>
      <c r="C68" s="455"/>
      <c r="D68" s="455"/>
      <c r="E68" s="311">
        <v>519567870</v>
      </c>
      <c r="F68" s="532"/>
      <c r="G68" s="533"/>
      <c r="H68" s="533"/>
      <c r="I68" s="533"/>
      <c r="J68" s="533"/>
      <c r="K68" s="533"/>
      <c r="L68" s="533"/>
      <c r="M68" s="533"/>
      <c r="N68" s="533"/>
      <c r="O68" s="534"/>
      <c r="Q68" s="313"/>
      <c r="S68" s="314"/>
      <c r="T68" s="315"/>
    </row>
    <row r="71" spans="1:20" ht="12.75" customHeight="1" x14ac:dyDescent="0.15">
      <c r="E71" s="153">
        <f>E5+E20+E22+E24+E26+E28</f>
        <v>235439190</v>
      </c>
      <c r="F71" s="234">
        <f>'세입안(산출내역)2022'!E57*48.7%</f>
        <v>234226482.69000003</v>
      </c>
      <c r="H71" s="528">
        <f>E71-F71</f>
        <v>1212707.3099999726</v>
      </c>
      <c r="I71" s="528"/>
      <c r="J71" s="528"/>
    </row>
  </sheetData>
  <mergeCells count="80">
    <mergeCell ref="D28:D32"/>
    <mergeCell ref="F68:O68"/>
    <mergeCell ref="B5:B37"/>
    <mergeCell ref="O20:O21"/>
    <mergeCell ref="C22:C23"/>
    <mergeCell ref="O22:O23"/>
    <mergeCell ref="C24:C25"/>
    <mergeCell ref="O24:O25"/>
    <mergeCell ref="C28:C37"/>
    <mergeCell ref="D33:D37"/>
    <mergeCell ref="E33:E37"/>
    <mergeCell ref="G62:J62"/>
    <mergeCell ref="H71:J71"/>
    <mergeCell ref="G50:J50"/>
    <mergeCell ref="F51:O51"/>
    <mergeCell ref="G56:J56"/>
    <mergeCell ref="G54:J54"/>
    <mergeCell ref="G55:J55"/>
    <mergeCell ref="G52:J52"/>
    <mergeCell ref="G53:J53"/>
    <mergeCell ref="F63:N63"/>
    <mergeCell ref="C51:D51"/>
    <mergeCell ref="C67:D67"/>
    <mergeCell ref="F67:O67"/>
    <mergeCell ref="H45:J45"/>
    <mergeCell ref="H46:J46"/>
    <mergeCell ref="F47:O47"/>
    <mergeCell ref="G48:J48"/>
    <mergeCell ref="G49:J49"/>
    <mergeCell ref="F64:N64"/>
    <mergeCell ref="G61:J61"/>
    <mergeCell ref="F57:O57"/>
    <mergeCell ref="B38:B40"/>
    <mergeCell ref="B41:B46"/>
    <mergeCell ref="A47:B47"/>
    <mergeCell ref="A5:A46"/>
    <mergeCell ref="A48:A50"/>
    <mergeCell ref="B48:B50"/>
    <mergeCell ref="H43:J43"/>
    <mergeCell ref="H44:J44"/>
    <mergeCell ref="C47:D47"/>
    <mergeCell ref="A1:O1"/>
    <mergeCell ref="A3:D3"/>
    <mergeCell ref="E3:E4"/>
    <mergeCell ref="F3:O4"/>
    <mergeCell ref="C5:C19"/>
    <mergeCell ref="E5:E11"/>
    <mergeCell ref="E12:E19"/>
    <mergeCell ref="D5:D11"/>
    <mergeCell ref="D12:D19"/>
    <mergeCell ref="C26:C27"/>
    <mergeCell ref="H26:J26"/>
    <mergeCell ref="H27:J27"/>
    <mergeCell ref="E28:E32"/>
    <mergeCell ref="A63:A64"/>
    <mergeCell ref="B63:B64"/>
    <mergeCell ref="A60:A61"/>
    <mergeCell ref="B60:B61"/>
    <mergeCell ref="A51:B51"/>
    <mergeCell ref="A58:A59"/>
    <mergeCell ref="H38:J38"/>
    <mergeCell ref="H39:J39"/>
    <mergeCell ref="H40:J40"/>
    <mergeCell ref="H41:J41"/>
    <mergeCell ref="H42:J42"/>
    <mergeCell ref="B65:B66"/>
    <mergeCell ref="B58:B59"/>
    <mergeCell ref="G58:J58"/>
    <mergeCell ref="G59:J59"/>
    <mergeCell ref="G60:J60"/>
    <mergeCell ref="C20:C21"/>
    <mergeCell ref="A52:A56"/>
    <mergeCell ref="A68:D68"/>
    <mergeCell ref="G65:J65"/>
    <mergeCell ref="G66:J66"/>
    <mergeCell ref="A57:B57"/>
    <mergeCell ref="C57:D57"/>
    <mergeCell ref="B52:B55"/>
    <mergeCell ref="A67:B67"/>
    <mergeCell ref="A65:A66"/>
  </mergeCells>
  <phoneticPr fontId="1" type="noConversion"/>
  <conditionalFormatting sqref="H71">
    <cfRule type="cellIs" dxfId="0" priority="1" stopIfTrue="1" operator="lessThan">
      <formula>0</formula>
    </cfRule>
  </conditionalFormatting>
  <printOptions horizontalCentered="1"/>
  <pageMargins left="0.23622047244094491" right="0.23622047244094491" top="0.78740157480314965" bottom="0.39370078740157483" header="0.78740157480314965" footer="0.31496062992125984"/>
  <pageSetup paperSize="9" scale="74" firstPageNumber="4294967295" fitToHeight="0" pageOrder="overThenDown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기초자료</vt:lpstr>
      <vt:lpstr>보수일람표</vt:lpstr>
      <vt:lpstr>총괄</vt:lpstr>
      <vt:lpstr>세입안(산출내역)2022</vt:lpstr>
      <vt:lpstr>세출안(산출내역)2022</vt:lpstr>
      <vt:lpstr>'세입안(산출내역)2022'!Print_Area</vt:lpstr>
      <vt:lpstr>'세출안(산출내역)2022'!Print_Area</vt:lpstr>
      <vt:lpstr>'세입안(산출내역)2022'!Print_Titles</vt:lpstr>
      <vt:lpstr>'세출안(산출내역)2022'!Print_Titles</vt:lpstr>
      <vt:lpstr>요양보호사1급</vt:lpstr>
      <vt:lpstr>직종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김진형;형</dc:creator>
  <cp:lastModifiedBy>중앙</cp:lastModifiedBy>
  <cp:lastPrinted>2017-12-13T04:07:29Z</cp:lastPrinted>
  <dcterms:created xsi:type="dcterms:W3CDTF">2009-12-04T13:44:55Z</dcterms:created>
  <dcterms:modified xsi:type="dcterms:W3CDTF">2021-12-24T06:56:51Z</dcterms:modified>
</cp:coreProperties>
</file>