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8195" windowHeight="1182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1" i="1"/>
  <c r="D19"/>
  <c r="D17"/>
  <c r="D12"/>
  <c r="D10"/>
  <c r="D8"/>
  <c r="B16"/>
  <c r="C26" l="1"/>
  <c r="F21"/>
  <c r="F19"/>
  <c r="C21"/>
  <c r="F12"/>
  <c r="F11"/>
  <c r="F10"/>
  <c r="F9"/>
  <c r="C29"/>
  <c r="C27"/>
  <c r="C25"/>
  <c r="D20"/>
  <c r="C18"/>
  <c r="D16"/>
  <c r="C16"/>
  <c r="F30"/>
  <c r="B30"/>
  <c r="C30" s="1"/>
  <c r="F29"/>
  <c r="B29"/>
  <c r="F28"/>
  <c r="B28"/>
  <c r="C28" s="1"/>
  <c r="F27"/>
  <c r="B27"/>
  <c r="B26"/>
  <c r="F26" s="1"/>
  <c r="B25"/>
  <c r="F25" s="1"/>
  <c r="B21"/>
  <c r="F20"/>
  <c r="B20"/>
  <c r="C20" s="1"/>
  <c r="B19"/>
  <c r="C19" s="1"/>
  <c r="B18"/>
  <c r="D18" s="1"/>
  <c r="F18" s="1"/>
  <c r="F17"/>
  <c r="B17"/>
  <c r="C17" s="1"/>
  <c r="B12"/>
  <c r="C12" s="1"/>
  <c r="B11"/>
  <c r="D11" s="1"/>
  <c r="B10"/>
  <c r="C10" s="1"/>
  <c r="B9"/>
  <c r="C9" s="1"/>
  <c r="F8"/>
  <c r="B8"/>
  <c r="C8" s="1"/>
  <c r="B7"/>
  <c r="D7" s="1"/>
  <c r="F7" s="1"/>
  <c r="E46"/>
  <c r="E45"/>
  <c r="E44"/>
  <c r="D46"/>
  <c r="D45"/>
  <c r="D44"/>
  <c r="C46"/>
  <c r="C45"/>
  <c r="C44"/>
  <c r="E43"/>
  <c r="D43"/>
  <c r="C43"/>
  <c r="D9"/>
  <c r="F16" l="1"/>
  <c r="C11"/>
  <c r="C7"/>
</calcChain>
</file>

<file path=xl/sharedStrings.xml><?xml version="1.0" encoding="utf-8"?>
<sst xmlns="http://schemas.openxmlformats.org/spreadsheetml/2006/main" count="73" uniqueCount="49">
  <si>
    <t>구분</t>
    <phoneticPr fontId="1" type="noConversion"/>
  </si>
  <si>
    <t>기준수가</t>
    <phoneticPr fontId="1" type="noConversion"/>
  </si>
  <si>
    <t>1등급</t>
    <phoneticPr fontId="1" type="noConversion"/>
  </si>
  <si>
    <t>2등급</t>
    <phoneticPr fontId="1" type="noConversion"/>
  </si>
  <si>
    <t>3등급</t>
    <phoneticPr fontId="1" type="noConversion"/>
  </si>
  <si>
    <t>비고</t>
    <phoneticPr fontId="1" type="noConversion"/>
  </si>
  <si>
    <t>&lt;일반대상자&gt;</t>
    <phoneticPr fontId="1" type="noConversion"/>
  </si>
  <si>
    <t>구분</t>
    <phoneticPr fontId="1" type="noConversion"/>
  </si>
  <si>
    <t>공단부담금</t>
    <phoneticPr fontId="1" type="noConversion"/>
  </si>
  <si>
    <t>본인부담금</t>
    <phoneticPr fontId="1" type="noConversion"/>
  </si>
  <si>
    <t>식사재료비</t>
    <phoneticPr fontId="1" type="noConversion"/>
  </si>
  <si>
    <t>총본인부담금</t>
    <phoneticPr fontId="1" type="noConversion"/>
  </si>
  <si>
    <t>1등급</t>
    <phoneticPr fontId="1" type="noConversion"/>
  </si>
  <si>
    <t>2등급</t>
    <phoneticPr fontId="1" type="noConversion"/>
  </si>
  <si>
    <t>&lt;경감대상자&gt;</t>
    <phoneticPr fontId="1" type="noConversion"/>
  </si>
  <si>
    <t>120분</t>
    <phoneticPr fontId="1" type="noConversion"/>
  </si>
  <si>
    <t>150분</t>
    <phoneticPr fontId="1" type="noConversion"/>
  </si>
  <si>
    <t>180분</t>
    <phoneticPr fontId="1" type="noConversion"/>
  </si>
  <si>
    <t>210분</t>
    <phoneticPr fontId="1" type="noConversion"/>
  </si>
  <si>
    <t>240분</t>
    <phoneticPr fontId="1" type="noConversion"/>
  </si>
  <si>
    <t>30분</t>
    <phoneticPr fontId="1" type="noConversion"/>
  </si>
  <si>
    <t>60분</t>
    <phoneticPr fontId="1" type="noConversion"/>
  </si>
  <si>
    <t>90분</t>
    <phoneticPr fontId="1" type="noConversion"/>
  </si>
  <si>
    <t>한도금액</t>
    <phoneticPr fontId="1" type="noConversion"/>
  </si>
  <si>
    <t>공단지원금</t>
    <phoneticPr fontId="1" type="noConversion"/>
  </si>
  <si>
    <t>본인부담금(일반)</t>
    <phoneticPr fontId="1" type="noConversion"/>
  </si>
  <si>
    <t>본인부담금(경감)</t>
    <phoneticPr fontId="1" type="noConversion"/>
  </si>
  <si>
    <t>본인부담금(기초)</t>
    <phoneticPr fontId="1" type="noConversion"/>
  </si>
  <si>
    <t>4등급</t>
    <phoneticPr fontId="1" type="noConversion"/>
  </si>
  <si>
    <t>[노인요양공동생활가정 - 시설급여]</t>
    <phoneticPr fontId="1" type="noConversion"/>
  </si>
  <si>
    <t>[방문요양 - 재가급여]</t>
    <phoneticPr fontId="1" type="noConversion"/>
  </si>
  <si>
    <t xml:space="preserve">     급여기준 및 수가</t>
    <phoneticPr fontId="1" type="noConversion"/>
  </si>
  <si>
    <t>&lt;입소시 구비서류&gt;</t>
    <phoneticPr fontId="1" type="noConversion"/>
  </si>
  <si>
    <t>1. 장기요양 인정서</t>
    <phoneticPr fontId="1" type="noConversion"/>
  </si>
  <si>
    <t>2. 표준장기요양 이용계획서</t>
    <phoneticPr fontId="1" type="noConversion"/>
  </si>
  <si>
    <t>3. 의사소견서</t>
    <phoneticPr fontId="1" type="noConversion"/>
  </si>
  <si>
    <t>4. 주민등록등본 1부</t>
    <phoneticPr fontId="1" type="noConversion"/>
  </si>
  <si>
    <t>5. 복용중인 약의 처방전</t>
    <phoneticPr fontId="1" type="noConversion"/>
  </si>
  <si>
    <t>6. 건강진단서 (전염병진단서)</t>
    <phoneticPr fontId="1" type="noConversion"/>
  </si>
  <si>
    <t>&lt;입소준비물&gt;</t>
    <phoneticPr fontId="1" type="noConversion"/>
  </si>
  <si>
    <t>1. 개인 칫솔, 치약, 양치컵</t>
    <phoneticPr fontId="1" type="noConversion"/>
  </si>
  <si>
    <t>2. 양말 3켤레, 속옷 3장</t>
    <phoneticPr fontId="1" type="noConversion"/>
  </si>
  <si>
    <t>3. 여벌옷 3개 (동절기시 내의 2벌)</t>
    <phoneticPr fontId="1" type="noConversion"/>
  </si>
  <si>
    <t>4. 물휴지3개, 크리넥스 곽티슈 3개</t>
    <phoneticPr fontId="1" type="noConversion"/>
  </si>
  <si>
    <t xml:space="preserve">5. 개인 이불 및 베개 </t>
    <phoneticPr fontId="1" type="noConversion"/>
  </si>
  <si>
    <t>일기준수가</t>
    <phoneticPr fontId="1" type="noConversion"/>
  </si>
  <si>
    <t>월기준수가</t>
    <phoneticPr fontId="1" type="noConversion"/>
  </si>
  <si>
    <t>&lt;기초수급대상자&gt;</t>
    <phoneticPr fontId="1" type="noConversion"/>
  </si>
  <si>
    <t>2017년 1월 1일 기준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</si>
</sst>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rgb="FF0070C0"/>
      <name val="맑은 고딕"/>
      <family val="2"/>
      <charset val="129"/>
      <scheme val="minor"/>
    </font>
    <font>
      <sz val="14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26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176" fontId="3" fillId="0" borderId="1" xfId="0" applyNumberFormat="1" applyFont="1" applyBorder="1">
      <alignment vertical="center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3" fillId="4" borderId="1" xfId="0" applyNumberFormat="1" applyFont="1" applyFill="1" applyBorder="1">
      <alignment vertical="center"/>
    </xf>
    <xf numFmtId="176" fontId="0" fillId="4" borderId="1" xfId="0" applyNumberFormat="1" applyFill="1" applyBorder="1">
      <alignment vertical="center"/>
    </xf>
    <xf numFmtId="0" fontId="0" fillId="3" borderId="2" xfId="0" applyFill="1" applyBorder="1" applyAlignment="1">
      <alignment horizontal="center" vertical="center"/>
    </xf>
    <xf numFmtId="0" fontId="9" fillId="0" borderId="0" xfId="0" applyFont="1">
      <alignment vertical="center"/>
    </xf>
    <xf numFmtId="176" fontId="3" fillId="0" borderId="0" xfId="0" applyNumberFormat="1" applyFont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zoomScale="125" zoomScaleNormal="125" workbookViewId="0">
      <selection activeCell="B2" sqref="B2"/>
    </sheetView>
  </sheetViews>
  <sheetFormatPr defaultRowHeight="16.5"/>
  <cols>
    <col min="2" max="3" width="12.75" customWidth="1"/>
    <col min="4" max="4" width="12.5" customWidth="1"/>
    <col min="5" max="5" width="12.25" customWidth="1"/>
    <col min="6" max="6" width="13.75" customWidth="1"/>
    <col min="7" max="7" width="11.5" customWidth="1"/>
  </cols>
  <sheetData>
    <row r="1" spans="1:7" ht="31.5">
      <c r="A1" s="1"/>
      <c r="C1" s="7" t="s">
        <v>31</v>
      </c>
      <c r="D1" s="7"/>
    </row>
    <row r="2" spans="1:7" ht="31.5">
      <c r="A2" s="1"/>
      <c r="C2" s="7"/>
      <c r="D2" s="7"/>
    </row>
    <row r="3" spans="1:7" ht="20.25">
      <c r="A3" s="5" t="s">
        <v>29</v>
      </c>
      <c r="B3" s="6"/>
      <c r="C3" s="6"/>
      <c r="D3" s="6"/>
    </row>
    <row r="4" spans="1:7" ht="20.25">
      <c r="A4" s="5"/>
      <c r="B4" s="6"/>
      <c r="C4" s="6"/>
      <c r="D4" s="6"/>
    </row>
    <row r="5" spans="1:7" ht="21.95" customHeight="1">
      <c r="A5" s="3" t="s">
        <v>6</v>
      </c>
      <c r="F5" t="s">
        <v>48</v>
      </c>
    </row>
    <row r="6" spans="1:7" ht="21.95" customHeight="1">
      <c r="A6" s="4" t="s">
        <v>7</v>
      </c>
      <c r="B6" s="4" t="s">
        <v>46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45</v>
      </c>
    </row>
    <row r="7" spans="1:7" ht="21.95" customHeight="1">
      <c r="A7" s="14" t="s">
        <v>12</v>
      </c>
      <c r="B7" s="2">
        <f>G7*30</f>
        <v>1588200</v>
      </c>
      <c r="C7" s="2">
        <f>B7*0.8</f>
        <v>1270560</v>
      </c>
      <c r="D7" s="2">
        <f>B7*0.2</f>
        <v>317640</v>
      </c>
      <c r="E7" s="2">
        <v>255000</v>
      </c>
      <c r="F7" s="16">
        <f t="shared" ref="F7:F12" si="0">ROUNDDOWN(D7+E7,-1)</f>
        <v>572640</v>
      </c>
      <c r="G7" s="2">
        <v>52940</v>
      </c>
    </row>
    <row r="8" spans="1:7" ht="21.95" customHeight="1">
      <c r="A8" s="14"/>
      <c r="B8" s="2">
        <f>G7*31</f>
        <v>1641140</v>
      </c>
      <c r="C8" s="2">
        <f>ROUNDDOWN(B8*0.8,-1)</f>
        <v>1312910</v>
      </c>
      <c r="D8" s="2">
        <f>ROUNDDOWN(B8*0.2,-1)</f>
        <v>328220</v>
      </c>
      <c r="E8" s="2">
        <v>263500</v>
      </c>
      <c r="F8" s="16">
        <f t="shared" si="0"/>
        <v>591720</v>
      </c>
      <c r="G8" s="2"/>
    </row>
    <row r="9" spans="1:7" ht="21.95" customHeight="1">
      <c r="A9" s="14" t="s">
        <v>13</v>
      </c>
      <c r="B9" s="2">
        <f>G9*30</f>
        <v>1473600</v>
      </c>
      <c r="C9" s="2">
        <f t="shared" ref="C9" si="1">B9*0.8</f>
        <v>1178880</v>
      </c>
      <c r="D9" s="2">
        <f t="shared" ref="D9:D10" si="2">B9*0.2</f>
        <v>294720</v>
      </c>
      <c r="E9" s="2">
        <v>255000</v>
      </c>
      <c r="F9" s="16">
        <f t="shared" si="0"/>
        <v>549720</v>
      </c>
      <c r="G9" s="2">
        <v>49120</v>
      </c>
    </row>
    <row r="10" spans="1:7" ht="21.95" customHeight="1">
      <c r="A10" s="14"/>
      <c r="B10" s="2">
        <f>G9*31</f>
        <v>1522720</v>
      </c>
      <c r="C10" s="2">
        <f>ROUNDDOWN(B10*0.8,-1)</f>
        <v>1218170</v>
      </c>
      <c r="D10" s="2">
        <f>ROUNDDOWN(B10*0.2,-1)</f>
        <v>304540</v>
      </c>
      <c r="E10" s="2">
        <v>263500</v>
      </c>
      <c r="F10" s="16">
        <f t="shared" si="0"/>
        <v>568040</v>
      </c>
      <c r="G10" s="2"/>
    </row>
    <row r="11" spans="1:7" ht="21.95" customHeight="1">
      <c r="A11" s="14" t="s">
        <v>4</v>
      </c>
      <c r="B11" s="2">
        <f>G11*30</f>
        <v>1358400</v>
      </c>
      <c r="C11" s="2">
        <f t="shared" ref="C11" si="3">B11*0.8</f>
        <v>1086720</v>
      </c>
      <c r="D11" s="2">
        <f t="shared" ref="D11:D12" si="4">B11*0.2</f>
        <v>271680</v>
      </c>
      <c r="E11" s="2">
        <v>255000</v>
      </c>
      <c r="F11" s="16">
        <f t="shared" si="0"/>
        <v>526680</v>
      </c>
      <c r="G11" s="2">
        <v>45280</v>
      </c>
    </row>
    <row r="12" spans="1:7" ht="21.95" customHeight="1">
      <c r="A12" s="14"/>
      <c r="B12" s="2">
        <f>G11*31</f>
        <v>1403680</v>
      </c>
      <c r="C12" s="2">
        <f>ROUNDDOWN(B12*0.8,-1)</f>
        <v>1122940</v>
      </c>
      <c r="D12" s="2">
        <f>ROUNDDOWN(B12*0.2,-1)</f>
        <v>280730</v>
      </c>
      <c r="E12" s="2">
        <v>263500</v>
      </c>
      <c r="F12" s="16">
        <f t="shared" si="0"/>
        <v>544230</v>
      </c>
      <c r="G12" s="2"/>
    </row>
    <row r="13" spans="1:7" ht="21.95" customHeight="1"/>
    <row r="14" spans="1:7" ht="21.95" customHeight="1">
      <c r="A14" s="3" t="s">
        <v>14</v>
      </c>
    </row>
    <row r="15" spans="1:7" ht="21.95" customHeight="1">
      <c r="A15" s="4" t="s">
        <v>0</v>
      </c>
      <c r="B15" s="4" t="s">
        <v>46</v>
      </c>
      <c r="C15" s="4" t="s">
        <v>8</v>
      </c>
      <c r="D15" s="4" t="s">
        <v>9</v>
      </c>
      <c r="E15" s="4" t="s">
        <v>10</v>
      </c>
      <c r="F15" s="4" t="s">
        <v>11</v>
      </c>
      <c r="G15" s="4" t="s">
        <v>45</v>
      </c>
    </row>
    <row r="16" spans="1:7" ht="21.95" customHeight="1">
      <c r="A16" s="14" t="s">
        <v>2</v>
      </c>
      <c r="B16" s="2">
        <f>G16*30</f>
        <v>1588200</v>
      </c>
      <c r="C16" s="2">
        <f>B16*0.9</f>
        <v>1429380</v>
      </c>
      <c r="D16" s="2">
        <f>B16*0.1</f>
        <v>158820</v>
      </c>
      <c r="E16" s="2">
        <v>255000</v>
      </c>
      <c r="F16" s="16">
        <f>D16+E16</f>
        <v>413820</v>
      </c>
      <c r="G16" s="2">
        <v>52940</v>
      </c>
    </row>
    <row r="17" spans="1:7" ht="21.95" customHeight="1">
      <c r="A17" s="14"/>
      <c r="B17" s="2">
        <f>G16*31</f>
        <v>1641140</v>
      </c>
      <c r="C17" s="2">
        <f>ROUNDDOWN(B17*0.9,-1)</f>
        <v>1477020</v>
      </c>
      <c r="D17" s="2">
        <f>ROUNDDOWN(B17*0.1,-1)</f>
        <v>164110</v>
      </c>
      <c r="E17" s="2">
        <v>263500</v>
      </c>
      <c r="F17" s="16">
        <f>ROUNDDOWN(D17+E17,-1)</f>
        <v>427610</v>
      </c>
      <c r="G17" s="2"/>
    </row>
    <row r="18" spans="1:7" ht="21.95" customHeight="1">
      <c r="A18" s="14" t="s">
        <v>3</v>
      </c>
      <c r="B18" s="2">
        <f>G18*30</f>
        <v>1473600</v>
      </c>
      <c r="C18" s="2">
        <f>B18*0.9</f>
        <v>1326240</v>
      </c>
      <c r="D18" s="2">
        <f>B18*0.1</f>
        <v>147360</v>
      </c>
      <c r="E18" s="2">
        <v>255000</v>
      </c>
      <c r="F18" s="16">
        <f t="shared" ref="F18:F20" si="5">D18+E18</f>
        <v>402360</v>
      </c>
      <c r="G18" s="2">
        <v>49120</v>
      </c>
    </row>
    <row r="19" spans="1:7" ht="21.95" customHeight="1">
      <c r="A19" s="14"/>
      <c r="B19" s="2">
        <f>G18*31</f>
        <v>1522720</v>
      </c>
      <c r="C19" s="2">
        <f>ROUNDDOWN(B19*0.9,-1)</f>
        <v>1370440</v>
      </c>
      <c r="D19" s="2">
        <f>ROUNDDOWN(B19*0.1,-1)</f>
        <v>152270</v>
      </c>
      <c r="E19" s="2">
        <v>263500</v>
      </c>
      <c r="F19" s="16">
        <f>ROUNDDOWN(D19+E19,-1)</f>
        <v>415770</v>
      </c>
      <c r="G19" s="2"/>
    </row>
    <row r="20" spans="1:7" ht="21.95" customHeight="1">
      <c r="A20" s="14" t="s">
        <v>4</v>
      </c>
      <c r="B20" s="2">
        <f>G20*30</f>
        <v>1358400</v>
      </c>
      <c r="C20" s="2">
        <f>B20*0.9</f>
        <v>1222560</v>
      </c>
      <c r="D20" s="2">
        <f>B20*0.1</f>
        <v>135840</v>
      </c>
      <c r="E20" s="2">
        <v>255000</v>
      </c>
      <c r="F20" s="16">
        <f t="shared" si="5"/>
        <v>390840</v>
      </c>
      <c r="G20" s="2">
        <v>45280</v>
      </c>
    </row>
    <row r="21" spans="1:7" ht="21.95" customHeight="1">
      <c r="A21" s="14"/>
      <c r="B21" s="2">
        <f>G20*31</f>
        <v>1403680</v>
      </c>
      <c r="C21" s="2">
        <f>ROUNDDOWN(B21*0.9,-1)</f>
        <v>1263310</v>
      </c>
      <c r="D21" s="2">
        <f>ROUNDDOWN(B21*0.1,-1)</f>
        <v>140360</v>
      </c>
      <c r="E21" s="2">
        <v>263500</v>
      </c>
      <c r="F21" s="16">
        <f>ROUNDDOWN(D21+E21,-1)</f>
        <v>403860</v>
      </c>
      <c r="G21" s="2"/>
    </row>
    <row r="22" spans="1:7" ht="21.95" customHeight="1">
      <c r="A22" s="21"/>
      <c r="B22" s="20"/>
      <c r="C22" s="20"/>
      <c r="D22" s="20"/>
      <c r="E22" s="20"/>
      <c r="F22" s="22"/>
      <c r="G22" s="20"/>
    </row>
    <row r="23" spans="1:7" ht="21.95" customHeight="1">
      <c r="A23" s="3" t="s">
        <v>47</v>
      </c>
    </row>
    <row r="24" spans="1:7" ht="21.95" customHeight="1">
      <c r="A24" s="4" t="s">
        <v>0</v>
      </c>
      <c r="B24" s="4" t="s">
        <v>46</v>
      </c>
      <c r="C24" s="4" t="s">
        <v>8</v>
      </c>
      <c r="D24" s="4" t="s">
        <v>9</v>
      </c>
      <c r="E24" s="4" t="s">
        <v>10</v>
      </c>
      <c r="F24" s="4" t="s">
        <v>11</v>
      </c>
      <c r="G24" s="4" t="s">
        <v>45</v>
      </c>
    </row>
    <row r="25" spans="1:7" ht="21.95" customHeight="1">
      <c r="A25" s="14" t="s">
        <v>2</v>
      </c>
      <c r="B25" s="2">
        <f>G25*30</f>
        <v>1588200</v>
      </c>
      <c r="C25" s="2">
        <f>B25*1</f>
        <v>1588200</v>
      </c>
      <c r="D25" s="2"/>
      <c r="E25" s="2"/>
      <c r="F25" s="16">
        <f>D25+E25</f>
        <v>0</v>
      </c>
      <c r="G25" s="2">
        <v>52940</v>
      </c>
    </row>
    <row r="26" spans="1:7" ht="21.95" customHeight="1">
      <c r="A26" s="14"/>
      <c r="B26" s="2">
        <f>G25*31</f>
        <v>1641140</v>
      </c>
      <c r="C26" s="2">
        <f>ROUNDDOWN(B26*1,-1)</f>
        <v>1641140</v>
      </c>
      <c r="D26" s="2"/>
      <c r="E26" s="2"/>
      <c r="F26" s="16">
        <f>D26+E26</f>
        <v>0</v>
      </c>
      <c r="G26" s="2"/>
    </row>
    <row r="27" spans="1:7" ht="21.95" customHeight="1">
      <c r="A27" s="14" t="s">
        <v>3</v>
      </c>
      <c r="B27" s="2">
        <f>G27*30</f>
        <v>1473600</v>
      </c>
      <c r="C27" s="2">
        <f>B27*1</f>
        <v>1473600</v>
      </c>
      <c r="D27" s="2"/>
      <c r="E27" s="2"/>
      <c r="F27" s="16">
        <f t="shared" ref="F27:F30" si="6">D27+E27</f>
        <v>0</v>
      </c>
      <c r="G27" s="2">
        <v>49120</v>
      </c>
    </row>
    <row r="28" spans="1:7" ht="21.95" customHeight="1">
      <c r="A28" s="14"/>
      <c r="B28" s="2">
        <f>G27*31</f>
        <v>1522720</v>
      </c>
      <c r="C28" s="2">
        <f>B28*1</f>
        <v>1522720</v>
      </c>
      <c r="D28" s="2"/>
      <c r="E28" s="2"/>
      <c r="F28" s="16">
        <f t="shared" si="6"/>
        <v>0</v>
      </c>
      <c r="G28" s="2"/>
    </row>
    <row r="29" spans="1:7" ht="21.95" customHeight="1">
      <c r="A29" s="14" t="s">
        <v>4</v>
      </c>
      <c r="B29" s="2">
        <f>G29*30</f>
        <v>1358400</v>
      </c>
      <c r="C29" s="2">
        <f>B29*1</f>
        <v>1358400</v>
      </c>
      <c r="D29" s="2"/>
      <c r="E29" s="2"/>
      <c r="F29" s="16">
        <f t="shared" si="6"/>
        <v>0</v>
      </c>
      <c r="G29" s="2">
        <v>45280</v>
      </c>
    </row>
    <row r="30" spans="1:7" ht="21.95" customHeight="1">
      <c r="A30" s="14"/>
      <c r="B30" s="2">
        <f>G29*31</f>
        <v>1403680</v>
      </c>
      <c r="C30" s="2">
        <f>B30*1</f>
        <v>1403680</v>
      </c>
      <c r="D30" s="2"/>
      <c r="E30" s="2"/>
      <c r="F30" s="16">
        <f t="shared" si="6"/>
        <v>0</v>
      </c>
      <c r="G30" s="2"/>
    </row>
    <row r="31" spans="1:7" ht="21.95" customHeight="1">
      <c r="A31" s="21"/>
      <c r="B31" s="20"/>
      <c r="C31" s="20"/>
      <c r="D31" s="20"/>
      <c r="E31" s="20"/>
      <c r="F31" s="22"/>
      <c r="G31" s="20"/>
    </row>
    <row r="32" spans="1:7" ht="21.95" customHeight="1">
      <c r="A32" s="21"/>
      <c r="B32" s="20"/>
      <c r="C32" s="20"/>
      <c r="D32" s="20"/>
      <c r="E32" s="20"/>
      <c r="F32" s="22"/>
      <c r="G32" s="20"/>
    </row>
    <row r="33" spans="1:7" ht="21.95" customHeight="1">
      <c r="A33" s="21"/>
      <c r="B33" s="20"/>
      <c r="C33" s="20"/>
      <c r="D33" s="20"/>
      <c r="E33" s="20"/>
      <c r="F33" s="22"/>
      <c r="G33" s="20"/>
    </row>
    <row r="34" spans="1:7" ht="21.95" customHeight="1">
      <c r="A34" s="21"/>
      <c r="B34" s="20"/>
      <c r="C34" s="20"/>
      <c r="D34" s="20"/>
      <c r="E34" s="20"/>
      <c r="F34" s="22"/>
      <c r="G34" s="20"/>
    </row>
    <row r="35" spans="1:7" ht="21.95" customHeight="1">
      <c r="A35" s="5" t="s">
        <v>30</v>
      </c>
    </row>
    <row r="36" spans="1:7" ht="21.95" customHeight="1">
      <c r="F36" t="s">
        <v>48</v>
      </c>
    </row>
    <row r="37" spans="1:7" ht="21.95" customHeight="1">
      <c r="A37" s="11" t="s">
        <v>0</v>
      </c>
      <c r="B37" s="11" t="s">
        <v>20</v>
      </c>
      <c r="C37" s="11" t="s">
        <v>21</v>
      </c>
      <c r="D37" s="11" t="s">
        <v>22</v>
      </c>
      <c r="E37" s="11" t="s">
        <v>15</v>
      </c>
      <c r="F37" s="11" t="s">
        <v>16</v>
      </c>
      <c r="G37" s="11" t="s">
        <v>5</v>
      </c>
    </row>
    <row r="38" spans="1:7" ht="21.95" customHeight="1">
      <c r="A38" s="18" t="s">
        <v>1</v>
      </c>
      <c r="B38" s="13">
        <v>11810</v>
      </c>
      <c r="C38" s="13">
        <v>18130</v>
      </c>
      <c r="D38" s="13">
        <v>24310</v>
      </c>
      <c r="E38" s="13">
        <v>30690</v>
      </c>
      <c r="F38" s="13">
        <v>34880</v>
      </c>
      <c r="G38" s="8"/>
    </row>
    <row r="39" spans="1:7" ht="21.95" customHeight="1">
      <c r="A39" s="10"/>
      <c r="B39" s="11" t="s">
        <v>17</v>
      </c>
      <c r="C39" s="11" t="s">
        <v>18</v>
      </c>
      <c r="D39" s="11" t="s">
        <v>19</v>
      </c>
      <c r="E39" s="8"/>
      <c r="F39" s="8"/>
      <c r="G39" s="8"/>
    </row>
    <row r="40" spans="1:7" ht="21.95" customHeight="1">
      <c r="A40" s="9"/>
      <c r="B40" s="13">
        <v>38560</v>
      </c>
      <c r="C40" s="13">
        <v>41950</v>
      </c>
      <c r="D40" s="13">
        <v>45090</v>
      </c>
      <c r="E40" s="8"/>
      <c r="F40" s="8"/>
      <c r="G40" s="8"/>
    </row>
    <row r="41" spans="1:7" ht="21.95" customHeight="1"/>
    <row r="42" spans="1:7" ht="21.95" customHeight="1">
      <c r="A42" s="11" t="s">
        <v>0</v>
      </c>
      <c r="B42" s="11" t="s">
        <v>23</v>
      </c>
      <c r="C42" s="11" t="s">
        <v>24</v>
      </c>
      <c r="D42" s="12" t="s">
        <v>25</v>
      </c>
      <c r="E42" s="12" t="s">
        <v>26</v>
      </c>
      <c r="F42" s="12" t="s">
        <v>27</v>
      </c>
      <c r="G42" s="11" t="s">
        <v>5</v>
      </c>
    </row>
    <row r="43" spans="1:7" ht="21.95" customHeight="1">
      <c r="A43" s="15" t="s">
        <v>2</v>
      </c>
      <c r="B43" s="13">
        <v>1252100</v>
      </c>
      <c r="C43" s="13">
        <f>B43*0.85</f>
        <v>1064285</v>
      </c>
      <c r="D43" s="17">
        <f>B43*0.15</f>
        <v>187815</v>
      </c>
      <c r="E43" s="17">
        <f>B43*0.075</f>
        <v>93907.5</v>
      </c>
      <c r="F43" s="13">
        <v>0</v>
      </c>
      <c r="G43" s="8"/>
    </row>
    <row r="44" spans="1:7" ht="21.95" customHeight="1">
      <c r="A44" s="15" t="s">
        <v>3</v>
      </c>
      <c r="B44" s="13">
        <v>1103400</v>
      </c>
      <c r="C44" s="13">
        <f t="shared" ref="C44:C46" si="7">B44*0.85</f>
        <v>937890</v>
      </c>
      <c r="D44" s="17">
        <f t="shared" ref="D44:D46" si="8">B44*0.15</f>
        <v>165510</v>
      </c>
      <c r="E44" s="17">
        <f t="shared" ref="E44:E46" si="9">B44*0.075</f>
        <v>82755</v>
      </c>
      <c r="F44" s="13">
        <v>0</v>
      </c>
      <c r="G44" s="8"/>
    </row>
    <row r="45" spans="1:7" ht="21.95" customHeight="1">
      <c r="A45" s="15" t="s">
        <v>4</v>
      </c>
      <c r="B45" s="13">
        <v>1043700</v>
      </c>
      <c r="C45" s="13">
        <f t="shared" si="7"/>
        <v>887145</v>
      </c>
      <c r="D45" s="17">
        <f t="shared" si="8"/>
        <v>156555</v>
      </c>
      <c r="E45" s="17">
        <f t="shared" si="9"/>
        <v>78277.5</v>
      </c>
      <c r="F45" s="13">
        <v>0</v>
      </c>
      <c r="G45" s="8"/>
    </row>
    <row r="46" spans="1:7" ht="21.95" customHeight="1">
      <c r="A46" s="15" t="s">
        <v>28</v>
      </c>
      <c r="B46" s="13">
        <v>985200</v>
      </c>
      <c r="C46" s="13">
        <f t="shared" si="7"/>
        <v>837420</v>
      </c>
      <c r="D46" s="17">
        <f t="shared" si="8"/>
        <v>147780</v>
      </c>
      <c r="E46" s="17">
        <f t="shared" si="9"/>
        <v>73890</v>
      </c>
      <c r="F46" s="13">
        <v>0</v>
      </c>
      <c r="G46" s="8"/>
    </row>
    <row r="72" spans="2:2" ht="39">
      <c r="B72" s="19" t="s">
        <v>32</v>
      </c>
    </row>
    <row r="74" spans="2:2" ht="30" customHeight="1">
      <c r="B74" s="1" t="s">
        <v>33</v>
      </c>
    </row>
    <row r="75" spans="2:2" ht="30" customHeight="1">
      <c r="B75" s="1" t="s">
        <v>34</v>
      </c>
    </row>
    <row r="76" spans="2:2" ht="30" customHeight="1">
      <c r="B76" s="1" t="s">
        <v>35</v>
      </c>
    </row>
    <row r="77" spans="2:2" ht="30" customHeight="1">
      <c r="B77" s="1" t="s">
        <v>36</v>
      </c>
    </row>
    <row r="78" spans="2:2" ht="30" customHeight="1">
      <c r="B78" s="1" t="s">
        <v>37</v>
      </c>
    </row>
    <row r="79" spans="2:2" ht="30" customHeight="1">
      <c r="B79" s="1" t="s">
        <v>38</v>
      </c>
    </row>
    <row r="83" spans="2:2" ht="39">
      <c r="B83" s="19" t="s">
        <v>39</v>
      </c>
    </row>
    <row r="85" spans="2:2" ht="30" customHeight="1">
      <c r="B85" s="1" t="s">
        <v>40</v>
      </c>
    </row>
    <row r="86" spans="2:2" ht="30" customHeight="1">
      <c r="B86" s="1" t="s">
        <v>41</v>
      </c>
    </row>
    <row r="87" spans="2:2" ht="30" customHeight="1">
      <c r="B87" s="1" t="s">
        <v>42</v>
      </c>
    </row>
    <row r="88" spans="2:2" ht="30" customHeight="1">
      <c r="B88" s="1" t="s">
        <v>43</v>
      </c>
    </row>
    <row r="89" spans="2:2" ht="30" customHeight="1">
      <c r="B89" s="1" t="s">
        <v>44</v>
      </c>
    </row>
  </sheetData>
  <phoneticPr fontId="1" type="noConversion"/>
  <pageMargins left="0.59055118110236227" right="0.23622047244094491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2016-12-07T00:53:29Z</cp:lastPrinted>
  <dcterms:created xsi:type="dcterms:W3CDTF">2013-10-01T01:46:06Z</dcterms:created>
  <dcterms:modified xsi:type="dcterms:W3CDTF">2016-12-07T01:13:04Z</dcterms:modified>
</cp:coreProperties>
</file>